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8" i="1" l="1"/>
  <c r="U19" i="1"/>
  <c r="U20" i="1"/>
  <c r="U15" i="1"/>
  <c r="U16" i="1"/>
  <c r="U18" i="1"/>
  <c r="U14" i="1"/>
  <c r="U11" i="1"/>
  <c r="U12" i="1"/>
  <c r="U10" i="1"/>
  <c r="U7" i="1"/>
  <c r="U8" i="1"/>
  <c r="U6" i="1"/>
  <c r="P58" i="1" l="1"/>
  <c r="P57" i="1"/>
  <c r="P56" i="1"/>
  <c r="P55" i="1"/>
  <c r="P54" i="1"/>
  <c r="P53" i="1"/>
  <c r="P52" i="1"/>
  <c r="P51" i="1"/>
  <c r="P50" i="1"/>
  <c r="P49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29" i="1"/>
  <c r="P28" i="1"/>
  <c r="P27" i="1"/>
  <c r="P26" i="1"/>
  <c r="P23" i="1"/>
  <c r="P22" i="1"/>
  <c r="P20" i="1"/>
  <c r="P18" i="1"/>
  <c r="P16" i="1"/>
  <c r="P15" i="1"/>
  <c r="P14" i="1"/>
  <c r="P7" i="1"/>
  <c r="P8" i="1"/>
  <c r="P9" i="1"/>
  <c r="P10" i="1"/>
  <c r="P11" i="1"/>
  <c r="P6" i="1"/>
  <c r="N58" i="1" l="1"/>
  <c r="N57" i="1"/>
  <c r="O55" i="1" l="1"/>
  <c r="O54" i="1"/>
  <c r="O53" i="1" l="1"/>
  <c r="O52" i="1"/>
  <c r="N52" i="1"/>
  <c r="N51" i="1" l="1"/>
  <c r="N50" i="1"/>
  <c r="O49" i="1" l="1"/>
  <c r="O51" i="1"/>
  <c r="O50" i="1"/>
  <c r="N49" i="1"/>
  <c r="O45" i="1" l="1"/>
  <c r="O46" i="1"/>
  <c r="O47" i="1"/>
  <c r="O48" i="1"/>
  <c r="O44" i="1" l="1"/>
  <c r="O43" i="1"/>
  <c r="N43" i="1"/>
  <c r="N39" i="1"/>
  <c r="N41" i="1"/>
  <c r="N40" i="1"/>
  <c r="O40" i="1" l="1"/>
  <c r="O39" i="1"/>
  <c r="O41" i="1"/>
  <c r="O42" i="1"/>
  <c r="N38" i="1"/>
  <c r="N37" i="1"/>
  <c r="O38" i="1" l="1"/>
  <c r="O37" i="1"/>
  <c r="O33" i="1" l="1"/>
  <c r="N33" i="1"/>
  <c r="N36" i="1" l="1"/>
  <c r="O35" i="1"/>
  <c r="N35" i="1"/>
  <c r="N34" i="1"/>
  <c r="O36" i="1" l="1"/>
  <c r="T9" i="1"/>
  <c r="S9" i="1"/>
  <c r="O32" i="1" l="1"/>
  <c r="S32" i="1" s="1"/>
  <c r="O34" i="1"/>
  <c r="S34" i="1" s="1"/>
  <c r="O31" i="1" l="1"/>
  <c r="N31" i="1"/>
  <c r="S31" i="1" l="1"/>
  <c r="S16" i="1" l="1"/>
  <c r="S8" i="1"/>
  <c r="S7" i="1"/>
  <c r="S6" i="1"/>
  <c r="T8" i="1" l="1"/>
  <c r="T7" i="1"/>
  <c r="T6" i="1"/>
  <c r="T16" i="1"/>
</calcChain>
</file>

<file path=xl/comments1.xml><?xml version="1.0" encoding="utf-8"?>
<comments xmlns="http://schemas.openxmlformats.org/spreadsheetml/2006/main">
  <authors>
    <author>Author</author>
  </authors>
  <commentList>
    <comment ref="N44" authorId="0" shapeId="0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B0</t>
        </r>
      </text>
    </comment>
    <comment ref="Q56" authorId="0" shapeId="0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Liquid - neutron diffraction</t>
        </r>
      </text>
    </comment>
    <comment ref="Q57" authorId="0" shapeId="0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liquid - neutron diffraction</t>
        </r>
      </text>
    </comment>
  </commentList>
</comments>
</file>

<file path=xl/sharedStrings.xml><?xml version="1.0" encoding="utf-8"?>
<sst xmlns="http://schemas.openxmlformats.org/spreadsheetml/2006/main" count="95" uniqueCount="93">
  <si>
    <r>
      <rPr>
        <vertAlign val="superscript"/>
        <sz val="11"/>
        <color theme="1"/>
        <rFont val="Calibri"/>
        <family val="2"/>
        <scheme val="minor"/>
      </rPr>
      <t>133</t>
    </r>
    <r>
      <rPr>
        <sz val="11"/>
        <color theme="1"/>
        <rFont val="Calibri"/>
        <family val="2"/>
        <scheme val="minor"/>
      </rPr>
      <t>Cs</t>
    </r>
  </si>
  <si>
    <r>
      <rPr>
        <vertAlign val="superscript"/>
        <sz val="11"/>
        <color theme="1"/>
        <rFont val="Calibri"/>
        <family val="2"/>
        <scheme val="minor"/>
      </rPr>
      <t>35</t>
    </r>
    <r>
      <rPr>
        <sz val="11"/>
        <color theme="1"/>
        <rFont val="Calibri"/>
        <family val="2"/>
        <scheme val="minor"/>
      </rPr>
      <t>Cl</t>
    </r>
  </si>
  <si>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Cl</t>
    </r>
  </si>
  <si>
    <t>m</t>
  </si>
  <si>
    <t>unc</t>
  </si>
  <si>
    <t>nat ab (%)</t>
  </si>
  <si>
    <t>nuc spin</t>
  </si>
  <si>
    <t>Isotope</t>
  </si>
  <si>
    <r>
      <rPr>
        <vertAlign val="superscript"/>
        <sz val="11"/>
        <color theme="1"/>
        <rFont val="Calibri"/>
        <family val="2"/>
        <scheme val="minor"/>
      </rPr>
      <t>85</t>
    </r>
    <r>
      <rPr>
        <sz val="11"/>
        <color theme="1"/>
        <rFont val="Calibri"/>
        <family val="2"/>
        <scheme val="minor"/>
      </rPr>
      <t>Rb</t>
    </r>
  </si>
  <si>
    <r>
      <rPr>
        <vertAlign val="superscript"/>
        <sz val="11"/>
        <color theme="1"/>
        <rFont val="Calibri"/>
        <family val="2"/>
        <scheme val="minor"/>
      </rPr>
      <t>87</t>
    </r>
    <r>
      <rPr>
        <sz val="11"/>
        <color theme="1"/>
        <rFont val="Calibri"/>
        <family val="2"/>
        <scheme val="minor"/>
      </rPr>
      <t>Rb</t>
    </r>
  </si>
  <si>
    <r>
      <rPr>
        <vertAlign val="superscript"/>
        <sz val="11"/>
        <color theme="1"/>
        <rFont val="Calibri"/>
        <family val="2"/>
        <scheme val="minor"/>
      </rPr>
      <t>127</t>
    </r>
    <r>
      <rPr>
        <sz val="11"/>
        <color theme="1"/>
        <rFont val="Calibri"/>
        <family val="2"/>
        <scheme val="minor"/>
      </rPr>
      <t>I</t>
    </r>
  </si>
  <si>
    <t>Z</t>
  </si>
  <si>
    <r>
      <rPr>
        <vertAlign val="superscript"/>
        <sz val="11"/>
        <color theme="1"/>
        <rFont val="Calibri"/>
        <family val="2"/>
        <scheme val="minor"/>
      </rPr>
      <t>79</t>
    </r>
    <r>
      <rPr>
        <sz val="11"/>
        <color theme="1"/>
        <rFont val="Calibri"/>
        <family val="2"/>
        <scheme val="minor"/>
      </rPr>
      <t>Br</t>
    </r>
  </si>
  <si>
    <r>
      <rPr>
        <vertAlign val="superscript"/>
        <sz val="11"/>
        <color theme="1"/>
        <rFont val="Calibri"/>
        <family val="2"/>
        <scheme val="minor"/>
      </rPr>
      <t>81</t>
    </r>
    <r>
      <rPr>
        <sz val="11"/>
        <color theme="1"/>
        <rFont val="Calibri"/>
        <family val="2"/>
        <scheme val="minor"/>
      </rPr>
      <t>Br</t>
    </r>
  </si>
  <si>
    <r>
      <rPr>
        <vertAlign val="superscript"/>
        <sz val="11"/>
        <color theme="1"/>
        <rFont val="Calibri"/>
        <family val="2"/>
        <scheme val="minor"/>
      </rPr>
      <t>23</t>
    </r>
    <r>
      <rPr>
        <sz val="11"/>
        <color theme="1"/>
        <rFont val="Calibri"/>
        <family val="2"/>
        <scheme val="minor"/>
      </rPr>
      <t>Na</t>
    </r>
  </si>
  <si>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Li</t>
    </r>
  </si>
  <si>
    <r>
      <rPr>
        <vertAlign val="super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Li</t>
    </r>
  </si>
  <si>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K</t>
    </r>
  </si>
  <si>
    <r>
      <rPr>
        <vertAlign val="superscript"/>
        <sz val="11"/>
        <color theme="1"/>
        <rFont val="Calibri"/>
        <family val="2"/>
        <scheme val="minor"/>
      </rPr>
      <t>41</t>
    </r>
    <r>
      <rPr>
        <sz val="11"/>
        <color theme="1"/>
        <rFont val="Calibri"/>
        <family val="2"/>
        <scheme val="minor"/>
      </rPr>
      <t>K</t>
    </r>
  </si>
  <si>
    <r>
      <rPr>
        <vertAlign val="superscript"/>
        <sz val="11"/>
        <color theme="1"/>
        <rFont val="Calibri"/>
        <family val="2"/>
        <scheme val="minor"/>
      </rPr>
      <t>19</t>
    </r>
    <r>
      <rPr>
        <sz val="11"/>
        <color theme="1"/>
        <rFont val="Calibri"/>
        <family val="2"/>
        <scheme val="minor"/>
      </rPr>
      <t>F</t>
    </r>
  </si>
  <si>
    <t>ED</t>
  </si>
  <si>
    <t>XRD</t>
  </si>
  <si>
    <t>2B (MHz)</t>
  </si>
  <si>
    <t>mu</t>
  </si>
  <si>
    <r>
      <t>r (</t>
    </r>
    <r>
      <rPr>
        <sz val="11"/>
        <color theme="1"/>
        <rFont val="Calibri"/>
        <family val="2"/>
      </rPr>
      <t>Å</t>
    </r>
    <r>
      <rPr>
        <sz val="11"/>
        <color theme="1"/>
        <rFont val="Calibri"/>
        <family val="2"/>
        <scheme val="minor"/>
      </rPr>
      <t>)</t>
    </r>
  </si>
  <si>
    <t>CsI</t>
  </si>
  <si>
    <t>CsBr</t>
  </si>
  <si>
    <t>CsCl</t>
  </si>
  <si>
    <t>CsF</t>
  </si>
  <si>
    <t>RbI</t>
  </si>
  <si>
    <t>RbBr</t>
  </si>
  <si>
    <t>RbCl</t>
  </si>
  <si>
    <t>RbF</t>
  </si>
  <si>
    <t>KI</t>
  </si>
  <si>
    <t>KBr</t>
  </si>
  <si>
    <t>KCl</t>
  </si>
  <si>
    <t>KF</t>
  </si>
  <si>
    <t>NaI</t>
  </si>
  <si>
    <t>NaBr</t>
  </si>
  <si>
    <t>NaCl</t>
  </si>
  <si>
    <t>NaF</t>
  </si>
  <si>
    <t>LiI</t>
  </si>
  <si>
    <t>LiBr</t>
  </si>
  <si>
    <t>LiCl</t>
  </si>
  <si>
    <t>LiF</t>
  </si>
  <si>
    <t>ED= L. R. Maxwell, . B. Hendricks, V. M. Mosley, Phys. Rev., 52, 968-972 (1937)</t>
  </si>
  <si>
    <r>
      <t>r</t>
    </r>
    <r>
      <rPr>
        <vertAlign val="subscript"/>
        <sz val="11"/>
        <color theme="1"/>
        <rFont val="Calibri"/>
        <family val="2"/>
        <scheme val="minor"/>
      </rPr>
      <t>ED</t>
    </r>
    <r>
      <rPr>
        <sz val="11"/>
        <color theme="1"/>
        <rFont val="Calibri"/>
        <family val="2"/>
        <scheme val="minor"/>
      </rPr>
      <t>/r</t>
    </r>
    <r>
      <rPr>
        <vertAlign val="subscript"/>
        <sz val="11"/>
        <color theme="1"/>
        <rFont val="Calibri"/>
        <family val="2"/>
        <scheme val="minor"/>
      </rPr>
      <t>MW</t>
    </r>
  </si>
  <si>
    <r>
      <t>r</t>
    </r>
    <r>
      <rPr>
        <vertAlign val="subscript"/>
        <sz val="11"/>
        <color theme="1"/>
        <rFont val="Calibri"/>
        <family val="2"/>
        <scheme val="minor"/>
      </rPr>
      <t>XD</t>
    </r>
    <r>
      <rPr>
        <sz val="11"/>
        <color theme="1"/>
        <rFont val="Calibri"/>
        <family val="2"/>
        <scheme val="minor"/>
      </rPr>
      <t>/r</t>
    </r>
    <r>
      <rPr>
        <vertAlign val="subscript"/>
        <sz val="11"/>
        <color theme="1"/>
        <rFont val="Calibri"/>
        <family val="2"/>
        <scheme val="minor"/>
      </rPr>
      <t>MW</t>
    </r>
  </si>
  <si>
    <r>
      <rPr>
        <vertAlign val="superscript"/>
        <sz val="11"/>
        <color theme="1"/>
        <rFont val="Calibri"/>
        <family val="2"/>
        <scheme val="minor"/>
      </rPr>
      <t>85</t>
    </r>
    <r>
      <rPr>
        <sz val="11"/>
        <color theme="1"/>
        <rFont val="Calibri"/>
        <family val="2"/>
        <scheme val="minor"/>
      </rPr>
      <t>Rb</t>
    </r>
    <r>
      <rPr>
        <vertAlign val="superscript"/>
        <sz val="11"/>
        <color theme="1"/>
        <rFont val="Calibri"/>
        <family val="2"/>
        <scheme val="minor"/>
      </rPr>
      <t>79</t>
    </r>
    <r>
      <rPr>
        <sz val="11"/>
        <color theme="1"/>
        <rFont val="Calibri"/>
        <family val="2"/>
        <scheme val="minor"/>
      </rPr>
      <t>Br</t>
    </r>
  </si>
  <si>
    <r>
      <rPr>
        <vertAlign val="superscript"/>
        <sz val="11"/>
        <color theme="1"/>
        <rFont val="Calibri"/>
        <family val="2"/>
        <scheme val="minor"/>
      </rPr>
      <t>87</t>
    </r>
    <r>
      <rPr>
        <sz val="11"/>
        <color theme="1"/>
        <rFont val="Calibri"/>
        <family val="2"/>
        <scheme val="minor"/>
      </rPr>
      <t>Rb</t>
    </r>
    <r>
      <rPr>
        <vertAlign val="superscript"/>
        <sz val="11"/>
        <color theme="1"/>
        <rFont val="Calibri"/>
        <family val="2"/>
        <scheme val="minor"/>
      </rPr>
      <t>79</t>
    </r>
    <r>
      <rPr>
        <sz val="11"/>
        <color theme="1"/>
        <rFont val="Calibri"/>
        <family val="2"/>
        <scheme val="minor"/>
      </rPr>
      <t>Br</t>
    </r>
  </si>
  <si>
    <r>
      <rPr>
        <vertAlign val="superscript"/>
        <sz val="11"/>
        <color theme="1"/>
        <rFont val="Calibri"/>
        <family val="2"/>
        <scheme val="minor"/>
      </rPr>
      <t>85</t>
    </r>
    <r>
      <rPr>
        <sz val="11"/>
        <color theme="1"/>
        <rFont val="Calibri"/>
        <family val="2"/>
        <scheme val="minor"/>
      </rPr>
      <t>Rb</t>
    </r>
    <r>
      <rPr>
        <vertAlign val="superscript"/>
        <sz val="11"/>
        <color theme="1"/>
        <rFont val="Calibri"/>
        <family val="2"/>
        <scheme val="minor"/>
      </rPr>
      <t>81</t>
    </r>
    <r>
      <rPr>
        <sz val="11"/>
        <color theme="1"/>
        <rFont val="Calibri"/>
        <family val="2"/>
        <scheme val="minor"/>
      </rPr>
      <t>Br</t>
    </r>
  </si>
  <si>
    <r>
      <rPr>
        <vertAlign val="superscript"/>
        <sz val="11"/>
        <color theme="1"/>
        <rFont val="Calibri"/>
        <family val="2"/>
        <scheme val="minor"/>
      </rPr>
      <t>87</t>
    </r>
    <r>
      <rPr>
        <sz val="11"/>
        <color theme="1"/>
        <rFont val="Calibri"/>
        <family val="2"/>
        <scheme val="minor"/>
      </rPr>
      <t>Rb</t>
    </r>
    <r>
      <rPr>
        <vertAlign val="superscript"/>
        <sz val="11"/>
        <color theme="1"/>
        <rFont val="Calibri"/>
        <family val="2"/>
        <scheme val="minor"/>
      </rPr>
      <t>81</t>
    </r>
    <r>
      <rPr>
        <sz val="11"/>
        <color theme="1"/>
        <rFont val="Calibri"/>
        <family val="2"/>
        <scheme val="minor"/>
      </rPr>
      <t>Br</t>
    </r>
  </si>
  <si>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K</t>
    </r>
    <r>
      <rPr>
        <vertAlign val="superscript"/>
        <sz val="11"/>
        <color theme="1"/>
        <rFont val="Calibri"/>
        <family val="2"/>
        <scheme val="minor"/>
      </rPr>
      <t>127</t>
    </r>
    <r>
      <rPr>
        <sz val="11"/>
        <color theme="1"/>
        <rFont val="Calibri"/>
        <family val="2"/>
        <scheme val="minor"/>
      </rPr>
      <t>I</t>
    </r>
  </si>
  <si>
    <r>
      <rPr>
        <vertAlign val="superscript"/>
        <sz val="11"/>
        <color theme="1"/>
        <rFont val="Calibri"/>
        <family val="2"/>
        <scheme val="minor"/>
      </rPr>
      <t>41</t>
    </r>
    <r>
      <rPr>
        <sz val="11"/>
        <color theme="1"/>
        <rFont val="Calibri"/>
        <family val="2"/>
        <scheme val="minor"/>
      </rPr>
      <t>K</t>
    </r>
    <r>
      <rPr>
        <vertAlign val="superscript"/>
        <sz val="11"/>
        <color theme="1"/>
        <rFont val="Calibri"/>
        <family val="2"/>
        <scheme val="minor"/>
      </rPr>
      <t>127</t>
    </r>
    <r>
      <rPr>
        <sz val="11"/>
        <color theme="1"/>
        <rFont val="Calibri"/>
        <family val="2"/>
        <scheme val="minor"/>
      </rPr>
      <t>I</t>
    </r>
  </si>
  <si>
    <r>
      <rPr>
        <vertAlign val="superscript"/>
        <sz val="11"/>
        <color theme="1"/>
        <rFont val="Calibri"/>
        <family val="2"/>
        <scheme val="minor"/>
      </rPr>
      <t>133</t>
    </r>
    <r>
      <rPr>
        <sz val="11"/>
        <color theme="1"/>
        <rFont val="Calibri"/>
        <family val="2"/>
        <scheme val="minor"/>
      </rPr>
      <t>Cs</t>
    </r>
    <r>
      <rPr>
        <vertAlign val="superscript"/>
        <sz val="11"/>
        <color theme="1"/>
        <rFont val="Calibri"/>
        <family val="2"/>
        <scheme val="minor"/>
      </rPr>
      <t>127</t>
    </r>
    <r>
      <rPr>
        <sz val="11"/>
        <color theme="1"/>
        <rFont val="Calibri"/>
        <family val="2"/>
        <scheme val="minor"/>
      </rPr>
      <t>I</t>
    </r>
  </si>
  <si>
    <r>
      <rPr>
        <vertAlign val="superscript"/>
        <sz val="11"/>
        <color theme="1"/>
        <rFont val="Calibri"/>
        <family val="2"/>
        <scheme val="minor"/>
      </rPr>
      <t>133</t>
    </r>
    <r>
      <rPr>
        <sz val="11"/>
        <color theme="1"/>
        <rFont val="Calibri"/>
        <family val="2"/>
        <scheme val="minor"/>
      </rPr>
      <t>Cs</t>
    </r>
    <r>
      <rPr>
        <vertAlign val="superscript"/>
        <sz val="11"/>
        <color theme="1"/>
        <rFont val="Calibri"/>
        <family val="2"/>
        <scheme val="minor"/>
      </rPr>
      <t>79</t>
    </r>
    <r>
      <rPr>
        <sz val="11"/>
        <color theme="1"/>
        <rFont val="Calibri"/>
        <family val="2"/>
        <scheme val="minor"/>
      </rPr>
      <t>Br</t>
    </r>
  </si>
  <si>
    <r>
      <rPr>
        <vertAlign val="superscript"/>
        <sz val="11"/>
        <color theme="1"/>
        <rFont val="Calibri"/>
        <family val="2"/>
        <scheme val="minor"/>
      </rPr>
      <t>133</t>
    </r>
    <r>
      <rPr>
        <sz val="11"/>
        <color theme="1"/>
        <rFont val="Calibri"/>
        <family val="2"/>
        <scheme val="minor"/>
      </rPr>
      <t>Cs</t>
    </r>
    <r>
      <rPr>
        <vertAlign val="superscript"/>
        <sz val="11"/>
        <color theme="1"/>
        <rFont val="Calibri"/>
        <family val="2"/>
        <scheme val="minor"/>
      </rPr>
      <t>81</t>
    </r>
    <r>
      <rPr>
        <sz val="11"/>
        <color theme="1"/>
        <rFont val="Calibri"/>
        <family val="2"/>
        <scheme val="minor"/>
      </rPr>
      <t>Br</t>
    </r>
  </si>
  <si>
    <r>
      <rPr>
        <vertAlign val="superscript"/>
        <sz val="11"/>
        <color theme="1"/>
        <rFont val="Calibri"/>
        <family val="2"/>
        <scheme val="minor"/>
      </rPr>
      <t>133</t>
    </r>
    <r>
      <rPr>
        <sz val="11"/>
        <color theme="1"/>
        <rFont val="Calibri"/>
        <family val="2"/>
        <scheme val="minor"/>
      </rPr>
      <t>Cs</t>
    </r>
    <r>
      <rPr>
        <vertAlign val="superscript"/>
        <sz val="11"/>
        <color theme="1"/>
        <rFont val="Calibri"/>
        <family val="2"/>
        <scheme val="minor"/>
      </rPr>
      <t>35</t>
    </r>
    <r>
      <rPr>
        <sz val="11"/>
        <color theme="1"/>
        <rFont val="Calibri"/>
        <family val="2"/>
        <scheme val="minor"/>
      </rPr>
      <t>Cl</t>
    </r>
  </si>
  <si>
    <r>
      <rPr>
        <vertAlign val="superscript"/>
        <sz val="11"/>
        <color theme="1"/>
        <rFont val="Calibri"/>
        <family val="2"/>
        <scheme val="minor"/>
      </rPr>
      <t>133</t>
    </r>
    <r>
      <rPr>
        <sz val="11"/>
        <color theme="1"/>
        <rFont val="Calibri"/>
        <family val="2"/>
        <scheme val="minor"/>
      </rPr>
      <t>Cs</t>
    </r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Cl</t>
    </r>
  </si>
  <si>
    <r>
      <rPr>
        <vertAlign val="superscript"/>
        <sz val="11"/>
        <color theme="1"/>
        <rFont val="Calibri"/>
        <family val="2"/>
        <scheme val="minor"/>
      </rPr>
      <t>133</t>
    </r>
    <r>
      <rPr>
        <sz val="11"/>
        <color theme="1"/>
        <rFont val="Calibri"/>
        <family val="2"/>
        <scheme val="minor"/>
      </rPr>
      <t>Cs</t>
    </r>
    <r>
      <rPr>
        <vertAlign val="superscript"/>
        <sz val="11"/>
        <color theme="1"/>
        <rFont val="Calibri"/>
        <family val="2"/>
        <scheme val="minor"/>
      </rPr>
      <t>19</t>
    </r>
    <r>
      <rPr>
        <sz val="11"/>
        <color theme="1"/>
        <rFont val="Calibri"/>
        <family val="2"/>
        <scheme val="minor"/>
      </rPr>
      <t>F</t>
    </r>
  </si>
  <si>
    <r>
      <rPr>
        <vertAlign val="superscript"/>
        <sz val="11"/>
        <color theme="1"/>
        <rFont val="Calibri"/>
        <family val="2"/>
        <scheme val="minor"/>
      </rPr>
      <t>85</t>
    </r>
    <r>
      <rPr>
        <sz val="11"/>
        <color theme="1"/>
        <rFont val="Calibri"/>
        <family val="2"/>
        <scheme val="minor"/>
      </rPr>
      <t>Rb</t>
    </r>
    <r>
      <rPr>
        <vertAlign val="superscript"/>
        <sz val="11"/>
        <color theme="1"/>
        <rFont val="Calibri"/>
        <family val="2"/>
        <scheme val="minor"/>
      </rPr>
      <t>127</t>
    </r>
    <r>
      <rPr>
        <sz val="11"/>
        <color theme="1"/>
        <rFont val="Calibri"/>
        <family val="2"/>
        <scheme val="minor"/>
      </rPr>
      <t>I</t>
    </r>
  </si>
  <si>
    <r>
      <rPr>
        <vertAlign val="superscript"/>
        <sz val="11"/>
        <color theme="1"/>
        <rFont val="Calibri"/>
        <family val="2"/>
        <scheme val="minor"/>
      </rPr>
      <t>87</t>
    </r>
    <r>
      <rPr>
        <sz val="11"/>
        <color theme="1"/>
        <rFont val="Calibri"/>
        <family val="2"/>
        <scheme val="minor"/>
      </rPr>
      <t>Rb</t>
    </r>
    <r>
      <rPr>
        <vertAlign val="superscript"/>
        <sz val="11"/>
        <color theme="1"/>
        <rFont val="Calibri"/>
        <family val="2"/>
        <scheme val="minor"/>
      </rPr>
      <t>127</t>
    </r>
    <r>
      <rPr>
        <sz val="11"/>
        <color theme="1"/>
        <rFont val="Calibri"/>
        <family val="2"/>
        <scheme val="minor"/>
      </rPr>
      <t>I</t>
    </r>
  </si>
  <si>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K</t>
    </r>
    <r>
      <rPr>
        <vertAlign val="superscript"/>
        <sz val="11"/>
        <color theme="1"/>
        <rFont val="Calibri"/>
        <family val="2"/>
        <scheme val="minor"/>
      </rPr>
      <t>79</t>
    </r>
    <r>
      <rPr>
        <sz val="11"/>
        <color theme="1"/>
        <rFont val="Calibri"/>
        <family val="2"/>
        <scheme val="minor"/>
      </rPr>
      <t>Br</t>
    </r>
  </si>
  <si>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K</t>
    </r>
    <r>
      <rPr>
        <vertAlign val="superscript"/>
        <sz val="11"/>
        <color theme="1"/>
        <rFont val="Calibri"/>
        <family val="2"/>
        <scheme val="minor"/>
      </rPr>
      <t>81</t>
    </r>
    <r>
      <rPr>
        <sz val="11"/>
        <color theme="1"/>
        <rFont val="Calibri"/>
        <family val="2"/>
        <scheme val="minor"/>
      </rPr>
      <t>Br</t>
    </r>
  </si>
  <si>
    <r>
      <rPr>
        <vertAlign val="superscript"/>
        <sz val="11"/>
        <color theme="1"/>
        <rFont val="Calibri"/>
        <family val="2"/>
        <scheme val="minor"/>
      </rPr>
      <t>41</t>
    </r>
    <r>
      <rPr>
        <sz val="11"/>
        <color theme="1"/>
        <rFont val="Calibri"/>
        <family val="2"/>
        <scheme val="minor"/>
      </rPr>
      <t>K</t>
    </r>
    <r>
      <rPr>
        <vertAlign val="superscript"/>
        <sz val="11"/>
        <color theme="1"/>
        <rFont val="Calibri"/>
        <family val="2"/>
        <scheme val="minor"/>
      </rPr>
      <t>81</t>
    </r>
    <r>
      <rPr>
        <sz val="11"/>
        <color theme="1"/>
        <rFont val="Calibri"/>
        <family val="2"/>
        <scheme val="minor"/>
      </rPr>
      <t>Br</t>
    </r>
  </si>
  <si>
    <r>
      <rPr>
        <vertAlign val="superscript"/>
        <sz val="11"/>
        <color theme="1"/>
        <rFont val="Calibri"/>
        <family val="2"/>
        <scheme val="minor"/>
      </rPr>
      <t>41</t>
    </r>
    <r>
      <rPr>
        <sz val="11"/>
        <color theme="1"/>
        <rFont val="Calibri"/>
        <family val="2"/>
        <scheme val="minor"/>
      </rPr>
      <t>K</t>
    </r>
    <r>
      <rPr>
        <vertAlign val="superscript"/>
        <sz val="11"/>
        <color theme="1"/>
        <rFont val="Calibri"/>
        <family val="2"/>
        <scheme val="minor"/>
      </rPr>
      <t>79</t>
    </r>
    <r>
      <rPr>
        <sz val="11"/>
        <color theme="1"/>
        <rFont val="Calibri"/>
        <family val="2"/>
        <scheme val="minor"/>
      </rPr>
      <t>Br</t>
    </r>
  </si>
  <si>
    <r>
      <rPr>
        <vertAlign val="superscript"/>
        <sz val="11"/>
        <color theme="1"/>
        <rFont val="Calibri"/>
        <family val="2"/>
        <scheme val="minor"/>
      </rPr>
      <t>23</t>
    </r>
    <r>
      <rPr>
        <sz val="11"/>
        <color theme="1"/>
        <rFont val="Calibri"/>
        <family val="2"/>
        <scheme val="minor"/>
      </rPr>
      <t>Na</t>
    </r>
    <r>
      <rPr>
        <vertAlign val="superscript"/>
        <sz val="11"/>
        <color theme="1"/>
        <rFont val="Calibri"/>
        <family val="2"/>
        <scheme val="minor"/>
      </rPr>
      <t>127</t>
    </r>
    <r>
      <rPr>
        <sz val="11"/>
        <color theme="1"/>
        <rFont val="Calibri"/>
        <family val="2"/>
        <scheme val="minor"/>
      </rPr>
      <t>I</t>
    </r>
  </si>
  <si>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Li</t>
    </r>
    <r>
      <rPr>
        <vertAlign val="superscript"/>
        <sz val="11"/>
        <color theme="1"/>
        <rFont val="Calibri"/>
        <family val="2"/>
        <scheme val="minor"/>
      </rPr>
      <t>127</t>
    </r>
    <r>
      <rPr>
        <sz val="11"/>
        <color theme="1"/>
        <rFont val="Calibri"/>
        <family val="2"/>
        <scheme val="minor"/>
      </rPr>
      <t>I</t>
    </r>
  </si>
  <si>
    <r>
      <rPr>
        <vertAlign val="super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Li</t>
    </r>
    <r>
      <rPr>
        <vertAlign val="superscript"/>
        <sz val="11"/>
        <color theme="1"/>
        <rFont val="Calibri"/>
        <family val="2"/>
        <scheme val="minor"/>
      </rPr>
      <t>127</t>
    </r>
    <r>
      <rPr>
        <sz val="11"/>
        <color theme="1"/>
        <rFont val="Calibri"/>
        <family val="2"/>
        <scheme val="minor"/>
      </rPr>
      <t>I</t>
    </r>
  </si>
  <si>
    <t>2.7 est</t>
  </si>
  <si>
    <t>2. 7 est</t>
  </si>
  <si>
    <r>
      <rPr>
        <vertAlign val="superscript"/>
        <sz val="11"/>
        <color theme="1"/>
        <rFont val="Calibri"/>
        <family val="2"/>
        <scheme val="minor"/>
      </rPr>
      <t>23</t>
    </r>
    <r>
      <rPr>
        <sz val="11"/>
        <color theme="1"/>
        <rFont val="Calibri"/>
        <family val="2"/>
        <scheme val="minor"/>
      </rPr>
      <t>Na</t>
    </r>
    <r>
      <rPr>
        <vertAlign val="superscript"/>
        <sz val="11"/>
        <color theme="1"/>
        <rFont val="Calibri"/>
        <family val="2"/>
        <scheme val="minor"/>
      </rPr>
      <t>35</t>
    </r>
    <r>
      <rPr>
        <sz val="11"/>
        <color theme="1"/>
        <rFont val="Calibri"/>
        <family val="2"/>
        <scheme val="minor"/>
      </rPr>
      <t>Cl</t>
    </r>
  </si>
  <si>
    <r>
      <rPr>
        <vertAlign val="superscript"/>
        <sz val="11"/>
        <color theme="1"/>
        <rFont val="Calibri"/>
        <family val="2"/>
        <scheme val="minor"/>
      </rPr>
      <t>23</t>
    </r>
    <r>
      <rPr>
        <sz val="11"/>
        <color theme="1"/>
        <rFont val="Calibri"/>
        <family val="2"/>
        <scheme val="minor"/>
      </rPr>
      <t>Na</t>
    </r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Cl</t>
    </r>
  </si>
  <si>
    <t>NO</t>
  </si>
  <si>
    <r>
      <rPr>
        <vertAlign val="superscript"/>
        <sz val="11"/>
        <color theme="1"/>
        <rFont val="Calibri"/>
        <family val="2"/>
        <scheme val="minor"/>
      </rPr>
      <t>14</t>
    </r>
    <r>
      <rPr>
        <sz val="11"/>
        <color theme="1"/>
        <rFont val="Calibri"/>
        <family val="2"/>
        <scheme val="minor"/>
      </rPr>
      <t>N</t>
    </r>
  </si>
  <si>
    <r>
      <rPr>
        <vertAlign val="superscript"/>
        <sz val="11"/>
        <color theme="1"/>
        <rFont val="Calibri"/>
        <family val="2"/>
        <scheme val="minor"/>
      </rPr>
      <t>16</t>
    </r>
    <r>
      <rPr>
        <sz val="11"/>
        <color theme="1"/>
        <rFont val="Calibri"/>
        <family val="2"/>
        <scheme val="minor"/>
      </rPr>
      <t>O</t>
    </r>
  </si>
  <si>
    <r>
      <rPr>
        <vertAlign val="superscript"/>
        <sz val="11"/>
        <color theme="1"/>
        <rFont val="Calibri"/>
        <family val="2"/>
        <scheme val="minor"/>
      </rPr>
      <t>15</t>
    </r>
    <r>
      <rPr>
        <sz val="11"/>
        <color theme="1"/>
        <rFont val="Calibri"/>
        <family val="2"/>
        <scheme val="minor"/>
      </rPr>
      <t>N</t>
    </r>
  </si>
  <si>
    <t>CO</t>
  </si>
  <si>
    <r>
      <rPr>
        <vertAlign val="super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C</t>
    </r>
  </si>
  <si>
    <r>
      <rPr>
        <vertAlign val="superscript"/>
        <sz val="11"/>
        <color theme="1"/>
        <rFont val="Calibri"/>
        <family val="2"/>
        <scheme val="minor"/>
      </rPr>
      <t>13</t>
    </r>
    <r>
      <rPr>
        <sz val="11"/>
        <color theme="1"/>
        <rFont val="Calibri"/>
        <family val="2"/>
        <scheme val="minor"/>
      </rPr>
      <t>C</t>
    </r>
  </si>
  <si>
    <t xml:space="preserve"> </t>
  </si>
  <si>
    <r>
      <rPr>
        <vertAlign val="super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C</t>
    </r>
    <r>
      <rPr>
        <vertAlign val="superscript"/>
        <sz val="11"/>
        <color theme="1"/>
        <rFont val="Calibri"/>
        <family val="2"/>
        <scheme val="minor"/>
      </rPr>
      <t>16</t>
    </r>
    <r>
      <rPr>
        <sz val="11"/>
        <color theme="1"/>
        <rFont val="Calibri"/>
        <family val="2"/>
        <scheme val="minor"/>
      </rPr>
      <t>O</t>
    </r>
  </si>
  <si>
    <r>
      <rPr>
        <vertAlign val="superscript"/>
        <sz val="11"/>
        <color theme="1"/>
        <rFont val="Calibri"/>
        <family val="2"/>
        <scheme val="minor"/>
      </rPr>
      <t>13</t>
    </r>
    <r>
      <rPr>
        <sz val="11"/>
        <color theme="1"/>
        <rFont val="Calibri"/>
        <family val="2"/>
        <scheme val="minor"/>
      </rPr>
      <t>C</t>
    </r>
    <r>
      <rPr>
        <vertAlign val="superscript"/>
        <sz val="11"/>
        <color theme="1"/>
        <rFont val="Calibri"/>
        <family val="2"/>
        <scheme val="minor"/>
      </rPr>
      <t>16</t>
    </r>
    <r>
      <rPr>
        <sz val="11"/>
        <color theme="1"/>
        <rFont val="Calibri"/>
        <family val="2"/>
        <scheme val="minor"/>
      </rPr>
      <t>O</t>
    </r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</si>
  <si>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H</t>
    </r>
    <r>
      <rPr>
        <vertAlign val="superscript"/>
        <sz val="11"/>
        <color theme="1"/>
        <rFont val="Calibri"/>
        <family val="2"/>
        <scheme val="minor"/>
      </rPr>
      <t>127</t>
    </r>
    <r>
      <rPr>
        <sz val="11"/>
        <color theme="1"/>
        <rFont val="Calibri"/>
        <family val="2"/>
        <scheme val="minor"/>
      </rPr>
      <t>I</t>
    </r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</si>
  <si>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H</t>
    </r>
    <r>
      <rPr>
        <vertAlign val="superscript"/>
        <sz val="11"/>
        <color theme="1"/>
        <rFont val="Calibri"/>
        <family val="2"/>
        <scheme val="minor"/>
      </rPr>
      <t>79</t>
    </r>
    <r>
      <rPr>
        <sz val="11"/>
        <color theme="1"/>
        <rFont val="Calibri"/>
        <family val="2"/>
        <scheme val="minor"/>
      </rPr>
      <t>Br</t>
    </r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</si>
  <si>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H</t>
    </r>
    <r>
      <rPr>
        <vertAlign val="superscript"/>
        <sz val="11"/>
        <color theme="1"/>
        <rFont val="Calibri"/>
        <family val="2"/>
        <scheme val="minor"/>
      </rPr>
      <t>81</t>
    </r>
    <r>
      <rPr>
        <sz val="11"/>
        <color theme="1"/>
        <rFont val="Calibri"/>
        <family val="2"/>
        <scheme val="minor"/>
      </rPr>
      <t>Br</t>
    </r>
  </si>
  <si>
    <t>1.625(15)</t>
  </si>
  <si>
    <t>1.446(2)</t>
  </si>
  <si>
    <t>HI</t>
  </si>
  <si>
    <t>HBr</t>
  </si>
  <si>
    <r>
      <t>N</t>
    </r>
    <r>
      <rPr>
        <vertAlign val="subscript"/>
        <sz val="11"/>
        <color theme="1"/>
        <rFont val="Calibri"/>
        <family val="2"/>
        <scheme val="minor"/>
      </rPr>
      <t>A</t>
    </r>
  </si>
  <si>
    <r>
      <t>h (J</t>
    </r>
    <r>
      <rPr>
        <sz val="11"/>
        <color theme="1"/>
        <rFont val="Calibri"/>
        <family val="2"/>
      </rPr>
      <t>•</t>
    </r>
    <r>
      <rPr>
        <sz val="11"/>
        <color theme="1"/>
        <rFont val="Calibri"/>
        <family val="2"/>
        <scheme val="minor"/>
      </rPr>
      <t>s)</t>
    </r>
  </si>
  <si>
    <r>
      <t>r</t>
    </r>
    <r>
      <rPr>
        <vertAlign val="subscript"/>
        <sz val="11"/>
        <color theme="1"/>
        <rFont val="Calibri"/>
        <family val="2"/>
        <scheme val="minor"/>
      </rPr>
      <t>XD</t>
    </r>
    <r>
      <rPr>
        <sz val="11"/>
        <color theme="1"/>
        <rFont val="Calibri"/>
        <family val="2"/>
        <scheme val="minor"/>
      </rPr>
      <t>/r</t>
    </r>
    <r>
      <rPr>
        <vertAlign val="subscript"/>
        <sz val="11"/>
        <color theme="1"/>
        <rFont val="Calibri"/>
        <family val="2"/>
        <scheme val="minor"/>
      </rPr>
      <t>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</si>
</sst>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0000"/>
    <numFmt numFmtId="165" formatCode="0.0"/>
    <numFmt numFmtId="166" formatCode="0.0000"/>
    <numFmt numFmtId="167" formatCode="0.000000"/>
    <numFmt numFmtId="168" formatCode="0.000"/>
  </numFmts>
  <fonts count="7" x14ac:knownFonts="1">
    <font>
      <sz val="11"/>
      <color theme="1"/>
      <name val="Calibri"/>
      <family val="2"/>
      <scheme val="minor"/>
    </font>
    <font>
      <sz val="10.45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1" fillId="0" borderId="0" xfId="0" applyNumberFormat="1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0" fillId="2" borderId="0" xfId="0" applyFill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58"/>
  <sheetViews>
    <sheetView tabSelected="1" workbookViewId="0">
      <selection activeCell="N21" sqref="N21"/>
    </sheetView>
  </sheetViews>
  <sheetFormatPr defaultRowHeight="15" x14ac:dyDescent="0.25"/>
  <cols>
    <col min="3" max="3" width="13.7109375" bestFit="1" customWidth="1"/>
    <col min="4" max="4" width="11.5703125" bestFit="1" customWidth="1"/>
    <col min="5" max="5" width="13.7109375" bestFit="1" customWidth="1"/>
    <col min="14" max="14" width="10.5703125" customWidth="1"/>
    <col min="16" max="16" width="9.140625" style="7"/>
  </cols>
  <sheetData>
    <row r="1" spans="1:22" x14ac:dyDescent="0.25">
      <c r="A1" t="s">
        <v>91</v>
      </c>
      <c r="B1" s="9">
        <v>6.6260755E-34</v>
      </c>
    </row>
    <row r="2" spans="1:22" ht="18" x14ac:dyDescent="0.35">
      <c r="A2" t="s">
        <v>90</v>
      </c>
      <c r="B2" s="9">
        <v>6.0221366999999997E+23</v>
      </c>
    </row>
    <row r="4" spans="1:22" x14ac:dyDescent="0.25">
      <c r="A4" t="s">
        <v>11</v>
      </c>
      <c r="B4" t="s">
        <v>7</v>
      </c>
      <c r="C4" t="s">
        <v>3</v>
      </c>
      <c r="D4" t="s">
        <v>4</v>
      </c>
      <c r="E4" t="s">
        <v>5</v>
      </c>
      <c r="F4" t="s">
        <v>6</v>
      </c>
      <c r="Q4" t="s">
        <v>20</v>
      </c>
      <c r="R4" t="s">
        <v>21</v>
      </c>
      <c r="V4" t="s">
        <v>45</v>
      </c>
    </row>
    <row r="5" spans="1:22" ht="18" x14ac:dyDescent="0.35">
      <c r="N5" t="s">
        <v>22</v>
      </c>
      <c r="O5" t="s">
        <v>23</v>
      </c>
      <c r="P5" s="7" t="s">
        <v>24</v>
      </c>
      <c r="Q5" t="s">
        <v>24</v>
      </c>
      <c r="R5" t="s">
        <v>24</v>
      </c>
      <c r="S5" t="s">
        <v>46</v>
      </c>
      <c r="T5" t="s">
        <v>47</v>
      </c>
      <c r="U5" t="s">
        <v>92</v>
      </c>
    </row>
    <row r="6" spans="1:22" ht="17.25" x14ac:dyDescent="0.25">
      <c r="A6">
        <v>3</v>
      </c>
      <c r="B6" t="s">
        <v>15</v>
      </c>
      <c r="C6" s="1">
        <v>6.0151227949999999</v>
      </c>
      <c r="D6" s="2">
        <v>1.6000000000000001E-8</v>
      </c>
      <c r="E6" s="3">
        <v>7.59</v>
      </c>
      <c r="F6" s="4">
        <v>1</v>
      </c>
      <c r="M6" t="s">
        <v>25</v>
      </c>
      <c r="N6" s="5">
        <v>1340</v>
      </c>
      <c r="O6">
        <v>64.900000000000006</v>
      </c>
      <c r="P6" s="8">
        <f t="shared" ref="P6:P11" si="0">SQRT($B$1/(4*PI()^2*(O6/(1000*$B$2))*(1000000*N6)))*10000000000</f>
        <v>3.4091717333820766</v>
      </c>
      <c r="Q6" s="5">
        <v>3.41</v>
      </c>
      <c r="R6" s="6">
        <v>3.9548999999999999</v>
      </c>
      <c r="S6">
        <f>Q6/P6</f>
        <v>1.0002429524478962</v>
      </c>
      <c r="T6">
        <f>R6/P6</f>
        <v>1.1600764963742476</v>
      </c>
      <c r="U6">
        <f>R6/Q6</f>
        <v>1.1597947214076245</v>
      </c>
    </row>
    <row r="7" spans="1:22" ht="17.25" x14ac:dyDescent="0.25">
      <c r="A7">
        <v>3</v>
      </c>
      <c r="B7" t="s">
        <v>16</v>
      </c>
      <c r="C7" s="1">
        <v>7.0160045499999999</v>
      </c>
      <c r="D7" s="2">
        <v>8.0000000000000002E-8</v>
      </c>
      <c r="E7" s="3">
        <v>92.41</v>
      </c>
      <c r="F7" s="4">
        <v>1.5</v>
      </c>
      <c r="M7" t="s">
        <v>26</v>
      </c>
      <c r="N7" s="5">
        <v>2120</v>
      </c>
      <c r="O7">
        <v>49.5</v>
      </c>
      <c r="P7" s="8">
        <f t="shared" si="0"/>
        <v>3.1035096245620459</v>
      </c>
      <c r="Q7" s="5">
        <v>3.14</v>
      </c>
      <c r="R7" s="6">
        <v>3.7118000000000002</v>
      </c>
      <c r="S7">
        <f>Q7/P7</f>
        <v>1.0117577774366024</v>
      </c>
      <c r="T7">
        <f>R7/P7</f>
        <v>1.1960008020029238</v>
      </c>
      <c r="U7">
        <f t="shared" ref="U7:U16" si="1">R7/Q7</f>
        <v>1.1821019108280255</v>
      </c>
    </row>
    <row r="8" spans="1:22" x14ac:dyDescent="0.25">
      <c r="C8" s="1"/>
      <c r="D8" s="2"/>
      <c r="E8" s="3"/>
      <c r="F8" s="4"/>
      <c r="M8" t="s">
        <v>27</v>
      </c>
      <c r="N8">
        <v>4000</v>
      </c>
      <c r="O8">
        <v>27.7</v>
      </c>
      <c r="P8" s="8">
        <f t="shared" si="0"/>
        <v>3.020325478857143</v>
      </c>
      <c r="Q8" s="5">
        <v>3.06</v>
      </c>
      <c r="R8" s="6">
        <v>3.5706000000000002</v>
      </c>
      <c r="S8">
        <f>Q8/P8</f>
        <v>1.0131358429482473</v>
      </c>
      <c r="T8">
        <f>R8/P8</f>
        <v>1.1821904708598077</v>
      </c>
      <c r="U8">
        <f t="shared" si="1"/>
        <v>1.1668627450980393</v>
      </c>
      <c r="V8">
        <f>3.51/3.06</f>
        <v>1.1470588235294117</v>
      </c>
    </row>
    <row r="9" spans="1:22" ht="17.25" x14ac:dyDescent="0.25">
      <c r="A9">
        <v>6</v>
      </c>
      <c r="B9" t="s">
        <v>78</v>
      </c>
      <c r="C9" s="1">
        <v>12</v>
      </c>
      <c r="D9" s="2" t="s">
        <v>80</v>
      </c>
      <c r="E9" s="3">
        <v>98.93</v>
      </c>
      <c r="F9" s="4">
        <v>0</v>
      </c>
      <c r="M9" t="s">
        <v>28</v>
      </c>
      <c r="N9">
        <v>10000</v>
      </c>
      <c r="O9">
        <v>16.600000000000001</v>
      </c>
      <c r="P9" s="8">
        <f t="shared" si="0"/>
        <v>2.4675705732077371</v>
      </c>
      <c r="Q9">
        <v>2.5</v>
      </c>
      <c r="R9" s="6">
        <v>3.004</v>
      </c>
      <c r="S9">
        <f>Q9/P9</f>
        <v>1.0131422489570809</v>
      </c>
      <c r="T9">
        <f>R9/Q9</f>
        <v>1.2016</v>
      </c>
    </row>
    <row r="10" spans="1:22" ht="17.25" x14ac:dyDescent="0.25">
      <c r="A10">
        <v>6</v>
      </c>
      <c r="B10" t="s">
        <v>79</v>
      </c>
      <c r="C10" s="1">
        <v>13.0033548378</v>
      </c>
      <c r="D10" s="2">
        <v>1.0000000000000001E-9</v>
      </c>
      <c r="E10" s="3">
        <v>1.07</v>
      </c>
      <c r="F10" s="4">
        <v>0.5</v>
      </c>
      <c r="M10" t="s">
        <v>29</v>
      </c>
      <c r="N10">
        <v>1880</v>
      </c>
      <c r="O10">
        <v>50.9</v>
      </c>
      <c r="P10" s="8">
        <f t="shared" si="0"/>
        <v>3.2500183321684748</v>
      </c>
      <c r="Q10" s="5">
        <v>3.26</v>
      </c>
      <c r="R10" s="6">
        <v>3.6709999999999998</v>
      </c>
      <c r="U10">
        <f t="shared" si="1"/>
        <v>1.1260736196319019</v>
      </c>
    </row>
    <row r="11" spans="1:22" x14ac:dyDescent="0.25">
      <c r="C11" s="1"/>
      <c r="D11" s="2"/>
      <c r="E11" s="3"/>
      <c r="F11" s="4"/>
      <c r="M11" t="s">
        <v>30</v>
      </c>
      <c r="N11">
        <v>2700</v>
      </c>
      <c r="O11">
        <v>40.9</v>
      </c>
      <c r="P11" s="8">
        <f t="shared" si="0"/>
        <v>3.0253811064863574</v>
      </c>
      <c r="Q11" s="5">
        <v>3.06</v>
      </c>
      <c r="R11" s="6">
        <v>3.427</v>
      </c>
      <c r="U11">
        <f t="shared" si="1"/>
        <v>1.1199346405228758</v>
      </c>
    </row>
    <row r="12" spans="1:22" ht="17.25" x14ac:dyDescent="0.25">
      <c r="A12">
        <v>7</v>
      </c>
      <c r="B12" t="s">
        <v>74</v>
      </c>
      <c r="C12" s="1">
        <v>14.0030740048</v>
      </c>
      <c r="D12" s="2">
        <v>6E-10</v>
      </c>
      <c r="E12" s="3">
        <v>99.635999999999996</v>
      </c>
      <c r="F12" s="4">
        <v>1</v>
      </c>
      <c r="M12" t="s">
        <v>31</v>
      </c>
      <c r="P12" s="8"/>
      <c r="Q12" s="5">
        <v>2.89</v>
      </c>
      <c r="R12" s="6">
        <v>3.2905000000000002</v>
      </c>
      <c r="U12">
        <f t="shared" si="1"/>
        <v>1.1385813148788928</v>
      </c>
    </row>
    <row r="13" spans="1:22" ht="17.25" x14ac:dyDescent="0.25">
      <c r="B13" t="s">
        <v>76</v>
      </c>
      <c r="C13" s="1">
        <v>15.000108898200001</v>
      </c>
      <c r="D13" s="2">
        <v>6.9999999999999996E-10</v>
      </c>
      <c r="E13" s="3">
        <v>0.36399999999999999</v>
      </c>
      <c r="F13" s="4">
        <v>0.5</v>
      </c>
      <c r="M13" t="s">
        <v>32</v>
      </c>
      <c r="P13" s="8"/>
      <c r="R13" s="6">
        <v>2.82</v>
      </c>
    </row>
    <row r="14" spans="1:22" x14ac:dyDescent="0.25">
      <c r="C14" s="1"/>
      <c r="D14" s="2"/>
      <c r="M14" t="s">
        <v>33</v>
      </c>
      <c r="N14">
        <v>3300</v>
      </c>
      <c r="O14">
        <v>29.8</v>
      </c>
      <c r="P14" s="8">
        <f>SQRT($B$1/(4*PI()^2*(O14/(1000*$B$2))*(1000000*N14)))*10000000000</f>
        <v>3.2059631376651838</v>
      </c>
      <c r="Q14" s="5">
        <v>3.23</v>
      </c>
      <c r="R14" s="6">
        <v>3.5327999999999999</v>
      </c>
      <c r="U14">
        <f t="shared" si="1"/>
        <v>1.0937461300309597</v>
      </c>
    </row>
    <row r="15" spans="1:22" ht="17.25" x14ac:dyDescent="0.25">
      <c r="A15">
        <v>8</v>
      </c>
      <c r="B15" t="s">
        <v>75</v>
      </c>
      <c r="C15" s="1">
        <v>15.994914619999999</v>
      </c>
      <c r="D15" s="2"/>
      <c r="E15" s="3">
        <v>99.76</v>
      </c>
      <c r="F15" s="4">
        <v>0</v>
      </c>
      <c r="M15" t="s">
        <v>34</v>
      </c>
      <c r="N15">
        <v>4600</v>
      </c>
      <c r="O15">
        <v>26.1</v>
      </c>
      <c r="P15" s="8">
        <f>SQRT($B$1/(4*PI()^2*(O15/(1000*$B$2))*(1000000*N15)))*10000000000</f>
        <v>2.9015125740597787</v>
      </c>
      <c r="Q15" s="5">
        <v>2.94</v>
      </c>
      <c r="R15" s="6">
        <v>3.3</v>
      </c>
      <c r="U15">
        <f t="shared" si="1"/>
        <v>1.1224489795918366</v>
      </c>
    </row>
    <row r="16" spans="1:22" x14ac:dyDescent="0.25">
      <c r="C16" s="1"/>
      <c r="D16" s="2"/>
      <c r="E16" s="3"/>
      <c r="F16" s="4"/>
      <c r="M16" t="s">
        <v>35</v>
      </c>
      <c r="N16">
        <v>7250</v>
      </c>
      <c r="O16">
        <v>18.399999999999999</v>
      </c>
      <c r="P16" s="8">
        <f>SQRT($B$1/(4*PI()^2*(O16/(1000*$B$2))*(1000000*N16)))*10000000000</f>
        <v>2.7526165180940674</v>
      </c>
      <c r="Q16" s="5">
        <v>2.79</v>
      </c>
      <c r="R16" s="6">
        <v>3.1465000000000001</v>
      </c>
      <c r="S16">
        <f>Q16/P16</f>
        <v>1.0135810715587137</v>
      </c>
      <c r="T16">
        <f>R16/P16</f>
        <v>1.1430942084801048</v>
      </c>
      <c r="U16">
        <f t="shared" si="1"/>
        <v>1.1277777777777778</v>
      </c>
    </row>
    <row r="17" spans="1:21" ht="17.25" x14ac:dyDescent="0.25">
      <c r="A17">
        <v>9</v>
      </c>
      <c r="B17" t="s">
        <v>19</v>
      </c>
      <c r="C17" s="1">
        <v>18.99840322</v>
      </c>
      <c r="D17" s="2">
        <v>7.0000000000000005E-8</v>
      </c>
      <c r="E17" s="3">
        <v>100</v>
      </c>
      <c r="F17" s="4">
        <v>0.5</v>
      </c>
      <c r="M17" t="s">
        <v>36</v>
      </c>
      <c r="P17" s="8"/>
      <c r="R17" s="6">
        <v>2.6735000000000002</v>
      </c>
    </row>
    <row r="18" spans="1:21" x14ac:dyDescent="0.25">
      <c r="C18" s="1"/>
      <c r="D18" s="2"/>
      <c r="E18" s="3"/>
      <c r="F18" s="4"/>
      <c r="M18" t="s">
        <v>37</v>
      </c>
      <c r="N18">
        <v>6200</v>
      </c>
      <c r="O18">
        <v>19.5</v>
      </c>
      <c r="P18" s="8">
        <f>SQRT($B$1/(4*PI()^2*(O18/(1000*$B$2))*(1000000*N18)))*10000000000</f>
        <v>2.8914153085276091</v>
      </c>
      <c r="Q18" s="5">
        <v>2.9</v>
      </c>
      <c r="R18" s="6">
        <v>3.2364000000000002</v>
      </c>
      <c r="U18">
        <f>R18/Q18</f>
        <v>1.1160000000000001</v>
      </c>
    </row>
    <row r="19" spans="1:21" ht="17.25" x14ac:dyDescent="0.25">
      <c r="A19">
        <v>11</v>
      </c>
      <c r="B19" t="s">
        <v>14</v>
      </c>
      <c r="C19" s="1">
        <v>22.989769280899999</v>
      </c>
      <c r="D19" s="2">
        <v>2.8999999999999999E-9</v>
      </c>
      <c r="E19" s="3">
        <v>100</v>
      </c>
      <c r="F19" s="4">
        <v>1.5</v>
      </c>
      <c r="M19" t="s">
        <v>38</v>
      </c>
      <c r="P19" s="8"/>
      <c r="Q19" s="5">
        <v>2.64</v>
      </c>
      <c r="R19" s="6">
        <v>2.9866000000000001</v>
      </c>
      <c r="U19">
        <f>R19/Q19</f>
        <v>1.1312878787878788</v>
      </c>
    </row>
    <row r="20" spans="1:21" x14ac:dyDescent="0.25">
      <c r="C20" s="1"/>
      <c r="D20" s="2"/>
      <c r="E20" s="3"/>
      <c r="F20" s="4"/>
      <c r="M20" t="s">
        <v>39</v>
      </c>
      <c r="N20">
        <v>11600</v>
      </c>
      <c r="O20">
        <v>13.9</v>
      </c>
      <c r="P20" s="8">
        <f>SQRT($B$1/(4*PI()^2*(O20/(1000*$B$2))*(1000000*N20)))*10000000000</f>
        <v>2.5037284930545196</v>
      </c>
      <c r="Q20" s="5">
        <v>2.5099999999999998</v>
      </c>
      <c r="R20" s="6">
        <v>2.8203</v>
      </c>
      <c r="U20">
        <f>R20/Q20</f>
        <v>1.1236254980079683</v>
      </c>
    </row>
    <row r="21" spans="1:21" ht="17.25" x14ac:dyDescent="0.25">
      <c r="A21">
        <v>17</v>
      </c>
      <c r="B21" t="s">
        <v>1</v>
      </c>
      <c r="C21" s="1">
        <v>34.968852720999998</v>
      </c>
      <c r="D21" s="2">
        <v>6.8999999999999996E-8</v>
      </c>
      <c r="E21" s="3">
        <v>75.760000000000005</v>
      </c>
      <c r="F21" s="4">
        <v>2.5</v>
      </c>
      <c r="M21" t="s">
        <v>40</v>
      </c>
      <c r="P21" s="8"/>
      <c r="R21" s="6">
        <v>2.31</v>
      </c>
    </row>
    <row r="22" spans="1:21" ht="17.25" x14ac:dyDescent="0.25">
      <c r="A22">
        <v>17</v>
      </c>
      <c r="B22" t="s">
        <v>2</v>
      </c>
      <c r="C22" s="1">
        <v>36.965902589999999</v>
      </c>
      <c r="D22" s="2">
        <v>4.9999999999999998E-8</v>
      </c>
      <c r="E22" s="3">
        <v>24.24</v>
      </c>
      <c r="F22" s="4">
        <v>2.5</v>
      </c>
      <c r="M22" t="s">
        <v>41</v>
      </c>
      <c r="N22">
        <v>24500</v>
      </c>
      <c r="O22">
        <v>5.74</v>
      </c>
      <c r="P22" s="8">
        <f>SQRT($B$1/(4*PI()^2*(O22/(1000*$B$2))*(1000000*N22)))*10000000000</f>
        <v>2.6809248365302136</v>
      </c>
      <c r="Q22" t="s">
        <v>70</v>
      </c>
      <c r="R22" s="6">
        <v>3</v>
      </c>
    </row>
    <row r="23" spans="1:21" x14ac:dyDescent="0.25">
      <c r="M23" t="s">
        <v>42</v>
      </c>
      <c r="N23">
        <v>33000</v>
      </c>
      <c r="O23">
        <v>5.59</v>
      </c>
      <c r="P23" s="8">
        <f>SQRT($B$1/(4*PI()^2*(O23/(1000*$B$2))*(1000000*N23)))*10000000000</f>
        <v>2.3407808326522361</v>
      </c>
      <c r="R23" s="6">
        <v>2.7505999999999999</v>
      </c>
    </row>
    <row r="24" spans="1:21" ht="17.25" x14ac:dyDescent="0.25">
      <c r="A24">
        <v>19</v>
      </c>
      <c r="B24" t="s">
        <v>17</v>
      </c>
      <c r="C24" s="1">
        <v>38.963706680000001</v>
      </c>
      <c r="D24" s="2">
        <v>1.9999999999999999E-7</v>
      </c>
      <c r="E24" s="3">
        <v>93.258099999999999</v>
      </c>
      <c r="F24" s="4">
        <v>1.5</v>
      </c>
      <c r="M24" t="s">
        <v>43</v>
      </c>
      <c r="P24" s="8"/>
      <c r="R24" s="6">
        <v>2.5648</v>
      </c>
    </row>
    <row r="25" spans="1:21" ht="17.25" x14ac:dyDescent="0.25">
      <c r="A25">
        <v>19</v>
      </c>
      <c r="B25" t="s">
        <v>18</v>
      </c>
      <c r="C25" s="1">
        <v>40.961825760000004</v>
      </c>
      <c r="D25" s="2">
        <v>2.1E-7</v>
      </c>
      <c r="E25" s="3">
        <v>6.7302</v>
      </c>
      <c r="F25" s="4">
        <v>1.5</v>
      </c>
      <c r="M25" t="s">
        <v>44</v>
      </c>
      <c r="P25" s="8"/>
      <c r="R25" s="6">
        <v>2.0085999999999999</v>
      </c>
    </row>
    <row r="26" spans="1:21" x14ac:dyDescent="0.25">
      <c r="C26" s="1"/>
      <c r="D26" s="2"/>
      <c r="E26" s="3"/>
      <c r="F26" s="4"/>
      <c r="M26" t="s">
        <v>73</v>
      </c>
      <c r="N26">
        <v>110000</v>
      </c>
      <c r="O26">
        <v>7.47</v>
      </c>
      <c r="P26" s="8">
        <f>SQRT($B$1/(4*PI()^2*(O26/(1000*$B$2))*(1000000*N26)))*10000000000</f>
        <v>1.1090904940499997</v>
      </c>
      <c r="R26" s="6">
        <v>1.1200000000000001</v>
      </c>
    </row>
    <row r="27" spans="1:21" ht="17.25" x14ac:dyDescent="0.25">
      <c r="A27">
        <v>35</v>
      </c>
      <c r="B27" t="s">
        <v>12</v>
      </c>
      <c r="C27" s="1">
        <v>78.918337100000002</v>
      </c>
      <c r="D27" s="2">
        <v>2.0999999999999998E-6</v>
      </c>
      <c r="E27" s="3">
        <v>50.69</v>
      </c>
      <c r="F27" s="4">
        <v>1.5</v>
      </c>
      <c r="M27" t="s">
        <v>77</v>
      </c>
      <c r="N27">
        <v>130500</v>
      </c>
      <c r="O27">
        <v>6.86</v>
      </c>
      <c r="P27" s="8">
        <f>SQRT($B$1/(4*PI()^2*(O27/(1000*$B$2))*(1000000*N27)))*10000000000</f>
        <v>1.0625669726814206</v>
      </c>
      <c r="Q27">
        <v>1.07</v>
      </c>
      <c r="R27" s="6">
        <v>1.0629</v>
      </c>
    </row>
    <row r="28" spans="1:21" ht="17.25" x14ac:dyDescent="0.25">
      <c r="A28">
        <v>35</v>
      </c>
      <c r="B28" t="s">
        <v>13</v>
      </c>
      <c r="C28" s="1">
        <v>80.916290599999996</v>
      </c>
      <c r="D28" s="2">
        <v>2.0999999999999998E-6</v>
      </c>
      <c r="E28" s="3">
        <v>49.31</v>
      </c>
      <c r="F28" s="4">
        <v>1.5</v>
      </c>
      <c r="M28" t="s">
        <v>88</v>
      </c>
      <c r="N28">
        <v>195000</v>
      </c>
      <c r="O28">
        <v>1.98</v>
      </c>
      <c r="P28" s="8">
        <f>SQRT($B$1/(4*PI()^2*(O28/(1000*$B$2))*(1000000*N28)))*10000000000</f>
        <v>1.617982148576224</v>
      </c>
      <c r="Q28">
        <v>1.625</v>
      </c>
      <c r="R28" s="6"/>
    </row>
    <row r="29" spans="1:21" x14ac:dyDescent="0.25">
      <c r="C29" s="1"/>
      <c r="D29" s="2"/>
      <c r="E29" s="3"/>
      <c r="F29" s="4"/>
      <c r="M29" t="s">
        <v>89</v>
      </c>
      <c r="N29">
        <v>250000</v>
      </c>
      <c r="O29">
        <v>1.96</v>
      </c>
      <c r="P29" s="8">
        <f>SQRT($B$1/(4*PI()^2*(O29/(1000*$B$2))*(1000000*N29)))*10000000000</f>
        <v>1.4362352662460101</v>
      </c>
      <c r="Q29">
        <v>1.446</v>
      </c>
      <c r="R29" s="6"/>
    </row>
    <row r="30" spans="1:21" ht="17.25" x14ac:dyDescent="0.25">
      <c r="A30">
        <v>37</v>
      </c>
      <c r="B30" t="s">
        <v>8</v>
      </c>
      <c r="C30" s="1">
        <v>84.911789737999996</v>
      </c>
      <c r="D30" s="2">
        <v>1.2E-8</v>
      </c>
      <c r="E30" s="3">
        <v>72.17</v>
      </c>
      <c r="F30" s="4">
        <v>2.5</v>
      </c>
    </row>
    <row r="31" spans="1:21" ht="17.25" x14ac:dyDescent="0.25">
      <c r="A31">
        <v>37</v>
      </c>
      <c r="B31" t="s">
        <v>9</v>
      </c>
      <c r="C31" s="1">
        <v>86.909180527000004</v>
      </c>
      <c r="D31" s="2">
        <v>1.3000000000000001E-8</v>
      </c>
      <c r="E31" s="3">
        <v>27.83</v>
      </c>
      <c r="F31" s="4">
        <v>1.5</v>
      </c>
      <c r="M31" t="s">
        <v>54</v>
      </c>
      <c r="N31">
        <f>2*708.362443146002</f>
        <v>1416.7248862920039</v>
      </c>
      <c r="O31">
        <f>C35*C33/(C35+C33)</f>
        <v>64.917829219702412</v>
      </c>
      <c r="P31" s="7">
        <f t="shared" ref="P31:P44" si="2">SQRT($B$1/(4*PI()^2*(O31/(1000*$B$2))*(1000000*N31)))*10000000000</f>
        <v>3.3151170765391851</v>
      </c>
      <c r="Q31" s="5">
        <v>3.41</v>
      </c>
      <c r="S31">
        <f>Q31/P31</f>
        <v>1.0286212888625546</v>
      </c>
    </row>
    <row r="32" spans="1:21" ht="17.25" x14ac:dyDescent="0.25">
      <c r="C32" s="1"/>
      <c r="D32" s="2"/>
      <c r="E32" s="3"/>
      <c r="F32" s="4"/>
      <c r="M32" t="s">
        <v>55</v>
      </c>
      <c r="N32">
        <v>2162.6260000000002</v>
      </c>
      <c r="O32">
        <f>C35*C27/(C35+C27)</f>
        <v>49.516049665424084</v>
      </c>
      <c r="P32" s="7">
        <f t="shared" si="2"/>
        <v>3.0722738304755981</v>
      </c>
      <c r="Q32" s="5">
        <v>3.14</v>
      </c>
      <c r="S32">
        <f>Q32/P32</f>
        <v>1.0220443141664615</v>
      </c>
    </row>
    <row r="33" spans="1:19" ht="17.25" x14ac:dyDescent="0.25">
      <c r="A33">
        <v>53</v>
      </c>
      <c r="B33" t="s">
        <v>10</v>
      </c>
      <c r="C33" s="1">
        <v>126.904473</v>
      </c>
      <c r="D33" s="2">
        <v>3.9999999999999998E-6</v>
      </c>
      <c r="E33" s="3">
        <v>100</v>
      </c>
      <c r="F33" s="4">
        <v>2.5</v>
      </c>
      <c r="M33" t="s">
        <v>56</v>
      </c>
      <c r="N33">
        <f>2*1064.552</f>
        <v>2129.1039999999998</v>
      </c>
      <c r="O33">
        <f>C35*C28/(C35+C28)</f>
        <v>50.295241463927439</v>
      </c>
      <c r="P33" s="7">
        <f t="shared" si="2"/>
        <v>3.0722866929429204</v>
      </c>
      <c r="Q33" s="5"/>
    </row>
    <row r="34" spans="1:19" ht="17.25" x14ac:dyDescent="0.25">
      <c r="C34" s="1"/>
      <c r="D34" s="2"/>
      <c r="E34" s="3"/>
      <c r="F34" s="4"/>
      <c r="M34" t="s">
        <v>57</v>
      </c>
      <c r="N34">
        <f>2*2161.152</f>
        <v>4322.3040000000001</v>
      </c>
      <c r="O34">
        <f>C35*C21/(C35+C21)</f>
        <v>27.684708413487883</v>
      </c>
      <c r="P34" s="7">
        <f t="shared" si="2"/>
        <v>2.9063371631337471</v>
      </c>
      <c r="Q34" s="5">
        <v>3.06</v>
      </c>
      <c r="S34">
        <f>Q34/P34</f>
        <v>1.0528716484843645</v>
      </c>
    </row>
    <row r="35" spans="1:19" ht="17.25" x14ac:dyDescent="0.25">
      <c r="A35">
        <v>55</v>
      </c>
      <c r="B35" t="s">
        <v>0</v>
      </c>
      <c r="C35" s="1">
        <v>132.90545193299999</v>
      </c>
      <c r="D35" s="2">
        <v>2.4E-8</v>
      </c>
      <c r="E35" s="3">
        <v>100</v>
      </c>
      <c r="F35" s="4">
        <v>3.5</v>
      </c>
      <c r="M35" t="s">
        <v>58</v>
      </c>
      <c r="N35">
        <f>2*2068.682</f>
        <v>4137.3639999999996</v>
      </c>
      <c r="O35">
        <f>C35*C22/(C35+C22)</f>
        <v>28.921709629212415</v>
      </c>
      <c r="P35" s="7">
        <f t="shared" si="2"/>
        <v>2.9063624918557833</v>
      </c>
      <c r="Q35" s="5"/>
    </row>
    <row r="36" spans="1:19" ht="17.25" x14ac:dyDescent="0.25">
      <c r="M36" t="s">
        <v>59</v>
      </c>
      <c r="N36">
        <f>2*5527.259</f>
        <v>11054.518</v>
      </c>
      <c r="O36">
        <f>C35*C17/(C35+C17)</f>
        <v>16.622299436813176</v>
      </c>
      <c r="P36" s="7">
        <f t="shared" si="2"/>
        <v>2.3453527426132847</v>
      </c>
    </row>
    <row r="37" spans="1:19" ht="17.25" x14ac:dyDescent="0.25">
      <c r="M37" t="s">
        <v>60</v>
      </c>
      <c r="N37">
        <f>2*984.236</f>
        <v>1968.472</v>
      </c>
      <c r="O37">
        <f>C33*C30/(C33+C30)</f>
        <v>50.872797909367193</v>
      </c>
      <c r="P37" s="7">
        <f t="shared" si="2"/>
        <v>3.1769925309584268</v>
      </c>
      <c r="Q37" s="5">
        <v>3.26</v>
      </c>
    </row>
    <row r="38" spans="1:19" ht="17.25" x14ac:dyDescent="0.25">
      <c r="M38" t="s">
        <v>61</v>
      </c>
      <c r="N38">
        <f>2*970.681</f>
        <v>1941.3620000000001</v>
      </c>
      <c r="O38">
        <f>C33*C31/(C33+C31)</f>
        <v>51.583065775769349</v>
      </c>
      <c r="P38" s="7">
        <f t="shared" si="2"/>
        <v>3.1769968853105177</v>
      </c>
    </row>
    <row r="39" spans="1:19" ht="17.25" x14ac:dyDescent="0.25">
      <c r="M39" t="s">
        <v>48</v>
      </c>
      <c r="N39">
        <f>2*1424.822</f>
        <v>2849.6439999999998</v>
      </c>
      <c r="O39">
        <f>C30*C27/(C30+C27)</f>
        <v>40.902716586028426</v>
      </c>
      <c r="P39" s="7">
        <f t="shared" si="2"/>
        <v>2.9447758718534147</v>
      </c>
      <c r="Q39" s="5">
        <v>3.06</v>
      </c>
    </row>
    <row r="40" spans="1:19" ht="17.25" x14ac:dyDescent="0.25">
      <c r="M40" t="s">
        <v>49</v>
      </c>
      <c r="N40">
        <f>2*1409.003</f>
        <v>2818.0059999999999</v>
      </c>
      <c r="O40">
        <f>C31*C27/(C31+C27)</f>
        <v>41.36061435438026</v>
      </c>
      <c r="P40" s="7">
        <f t="shared" si="2"/>
        <v>2.9448228836230523</v>
      </c>
    </row>
    <row r="41" spans="1:19" ht="17.25" x14ac:dyDescent="0.25">
      <c r="M41" t="s">
        <v>50</v>
      </c>
      <c r="N41">
        <f>2*1406.546</f>
        <v>2813.0920000000001</v>
      </c>
      <c r="O41">
        <f>C30*C28/(C30+C28)</f>
        <v>41.432952970339926</v>
      </c>
      <c r="P41" s="7">
        <f t="shared" si="2"/>
        <v>2.9448197365033573</v>
      </c>
    </row>
    <row r="42" spans="1:19" ht="17.25" x14ac:dyDescent="0.25">
      <c r="M42" t="s">
        <v>51</v>
      </c>
      <c r="O42">
        <f>C31*C28/(C31+C28)</f>
        <v>41.902867664282788</v>
      </c>
      <c r="P42" s="7" t="e">
        <f t="shared" si="2"/>
        <v>#DIV/0!</v>
      </c>
    </row>
    <row r="43" spans="1:19" ht="17.25" x14ac:dyDescent="0.25">
      <c r="M43" t="s">
        <v>52</v>
      </c>
      <c r="N43">
        <f>2*1825.059</f>
        <v>3650.1179999999999</v>
      </c>
      <c r="O43">
        <f>C24*C33/(C24+C33)</f>
        <v>29.810833349057347</v>
      </c>
      <c r="P43" s="7">
        <f t="shared" si="2"/>
        <v>3.0477764987278095</v>
      </c>
      <c r="Q43" s="5">
        <v>3.23</v>
      </c>
    </row>
    <row r="44" spans="1:19" ht="17.25" x14ac:dyDescent="0.25">
      <c r="M44" t="s">
        <v>53</v>
      </c>
      <c r="N44">
        <v>3506.1299999999997</v>
      </c>
      <c r="O44">
        <f>C25*C33/(C25+C33)</f>
        <v>30.966542716370931</v>
      </c>
      <c r="P44" s="7">
        <f t="shared" si="2"/>
        <v>3.0511478906919134</v>
      </c>
    </row>
    <row r="45" spans="1:19" ht="17.25" x14ac:dyDescent="0.25">
      <c r="M45" t="s">
        <v>62</v>
      </c>
      <c r="O45">
        <f>C27*C24/(C27+C24)</f>
        <v>26.084981561538395</v>
      </c>
      <c r="Q45" s="5">
        <v>2.94</v>
      </c>
    </row>
    <row r="46" spans="1:19" ht="17.25" x14ac:dyDescent="0.25">
      <c r="M46" t="s">
        <v>63</v>
      </c>
      <c r="O46">
        <f>C28*C24/(C28+C24)</f>
        <v>26.29962198954799</v>
      </c>
    </row>
    <row r="47" spans="1:19" ht="17.25" x14ac:dyDescent="0.25">
      <c r="M47" t="s">
        <v>65</v>
      </c>
      <c r="O47">
        <f>C27*C25/(C27+C25)</f>
        <v>26.965588771632937</v>
      </c>
    </row>
    <row r="48" spans="1:19" ht="17.25" x14ac:dyDescent="0.25">
      <c r="M48" t="s">
        <v>64</v>
      </c>
      <c r="O48">
        <f>C28*C25/(C28+C25)</f>
        <v>27.19502972061461</v>
      </c>
    </row>
    <row r="49" spans="13:17" ht="17.25" x14ac:dyDescent="0.25">
      <c r="M49" t="s">
        <v>66</v>
      </c>
      <c r="N49">
        <f>2*3531.715</f>
        <v>7063.43</v>
      </c>
      <c r="O49">
        <f>C33*C19/(C33+C19)</f>
        <v>19.463753314265638</v>
      </c>
      <c r="P49" s="7">
        <f t="shared" ref="P49:P58" si="3">SQRT($B$1/(4*PI()^2*(O49/(1000*$B$2))*(1000000*N49)))*10000000000</f>
        <v>2.711455666137168</v>
      </c>
      <c r="Q49" s="5">
        <v>2.9</v>
      </c>
    </row>
    <row r="50" spans="13:17" ht="17.25" x14ac:dyDescent="0.25">
      <c r="M50" t="s">
        <v>67</v>
      </c>
      <c r="N50">
        <f>2*15380.62</f>
        <v>30761.24</v>
      </c>
      <c r="O50">
        <f>C6*C33/(C6+C33)</f>
        <v>5.7429153599523408</v>
      </c>
      <c r="P50" s="7">
        <f t="shared" si="3"/>
        <v>2.3919687397130178</v>
      </c>
      <c r="Q50" t="s">
        <v>69</v>
      </c>
    </row>
    <row r="51" spans="13:17" ht="17.25" x14ac:dyDescent="0.25">
      <c r="M51" t="s">
        <v>68</v>
      </c>
      <c r="N51">
        <f>2*13286.3</f>
        <v>26572.6</v>
      </c>
      <c r="O51">
        <f>C7*C33/(C7+C33)</f>
        <v>6.648440748360759</v>
      </c>
      <c r="P51" s="7">
        <f t="shared" si="3"/>
        <v>2.3919202750789483</v>
      </c>
    </row>
    <row r="52" spans="13:17" ht="17.25" x14ac:dyDescent="0.25">
      <c r="M52" t="s">
        <v>71</v>
      </c>
      <c r="N52">
        <f>2*6536.85843754035</f>
        <v>13073.7168750807</v>
      </c>
      <c r="O52">
        <f>C19*C21/(C19+C21)</f>
        <v>13.870686160330171</v>
      </c>
      <c r="P52" s="7">
        <f t="shared" si="3"/>
        <v>2.3608865388083546</v>
      </c>
      <c r="Q52" s="5">
        <v>2.5099999999999998</v>
      </c>
    </row>
    <row r="53" spans="13:17" ht="17.25" x14ac:dyDescent="0.25">
      <c r="M53" t="s">
        <v>72</v>
      </c>
      <c r="N53">
        <v>12793.550000000001</v>
      </c>
      <c r="O53">
        <f>C19*C22/(C19+C22)</f>
        <v>14.174431630659445</v>
      </c>
      <c r="P53" s="7">
        <f t="shared" si="3"/>
        <v>2.3608873455634374</v>
      </c>
    </row>
    <row r="54" spans="13:17" ht="17.25" x14ac:dyDescent="0.25">
      <c r="M54" t="s">
        <v>81</v>
      </c>
      <c r="N54" s="8">
        <v>115270.56</v>
      </c>
      <c r="O54">
        <f>C9*C15/(C9+C15)</f>
        <v>6.8562086380815686</v>
      </c>
      <c r="P54" s="7">
        <f t="shared" si="3"/>
        <v>1.1308953347884214</v>
      </c>
      <c r="Q54">
        <v>1.07</v>
      </c>
    </row>
    <row r="55" spans="13:17" ht="17.25" x14ac:dyDescent="0.25">
      <c r="M55" t="s">
        <v>82</v>
      </c>
      <c r="N55" s="8">
        <v>110201.1</v>
      </c>
      <c r="O55">
        <f>C10*C15/(C10+C15)</f>
        <v>7.1724125022995162</v>
      </c>
      <c r="P55" s="7">
        <f t="shared" si="3"/>
        <v>1.1308318508115529</v>
      </c>
    </row>
    <row r="56" spans="13:17" ht="17.25" x14ac:dyDescent="0.25">
      <c r="M56" t="s">
        <v>83</v>
      </c>
      <c r="N56">
        <v>195397.61500001786</v>
      </c>
      <c r="O56">
        <v>1.9826353584759953</v>
      </c>
      <c r="P56" s="7">
        <f t="shared" si="3"/>
        <v>1.6152605030475768</v>
      </c>
      <c r="Q56" t="s">
        <v>86</v>
      </c>
    </row>
    <row r="57" spans="13:17" ht="17.25" x14ac:dyDescent="0.25">
      <c r="M57" t="s">
        <v>84</v>
      </c>
      <c r="N57">
        <f>2*127445.256250002</f>
        <v>254890.512500004</v>
      </c>
      <c r="O57">
        <v>1.9639784156014835</v>
      </c>
      <c r="P57" s="7">
        <f t="shared" si="3"/>
        <v>1.4209488208295258</v>
      </c>
      <c r="Q57" t="s">
        <v>87</v>
      </c>
    </row>
    <row r="58" spans="13:17" ht="17.25" x14ac:dyDescent="0.25">
      <c r="M58" t="s">
        <v>85</v>
      </c>
      <c r="N58">
        <f>2*127351.325</f>
        <v>254702.65</v>
      </c>
      <c r="O58">
        <v>1.9651859843188613</v>
      </c>
      <c r="P58" s="7">
        <f t="shared" si="3"/>
        <v>1.4210359520923193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2018-03-16T22:44:26Z</dcterms:modified>
</cp:coreProperties>
</file>