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E790EAF1-7F92-4383-B2D7-952E4404CC5D}" xr6:coauthVersionLast="36" xr6:coauthVersionMax="36" xr10:uidLastSave="{00000000-0000-0000-0000-000000000000}"/>
  <bookViews>
    <workbookView xWindow="0" yWindow="0" windowWidth="19665" windowHeight="10125" xr2:uid="{00000000-000D-0000-FFFF-FFFF00000000}"/>
  </bookViews>
  <sheets>
    <sheet name="Microwave" sheetId="3" r:id="rId1"/>
  </sheets>
  <definedNames>
    <definedName name="solver_adj" localSheetId="0" hidden="1">Microwave!$K$144:$K$146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Microwave!$M$143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8" i="3" l="1"/>
  <c r="D161" i="3" l="1"/>
  <c r="D162" i="3"/>
  <c r="G162" i="3" s="1"/>
  <c r="D163" i="3"/>
  <c r="B161" i="3"/>
  <c r="B162" i="3"/>
  <c r="B163" i="3"/>
  <c r="F163" i="3"/>
  <c r="G163" i="3" s="1"/>
  <c r="F162" i="3"/>
  <c r="F161" i="3"/>
  <c r="G161" i="3" s="1"/>
  <c r="H161" i="3" s="1"/>
  <c r="F160" i="3"/>
  <c r="G160" i="3" s="1"/>
  <c r="D160" i="3"/>
  <c r="B160" i="3"/>
  <c r="B157" i="3"/>
  <c r="D157" i="3"/>
  <c r="B158" i="3"/>
  <c r="G158" i="3" s="1"/>
  <c r="H158" i="3" s="1"/>
  <c r="D158" i="3"/>
  <c r="B159" i="3"/>
  <c r="D159" i="3"/>
  <c r="F157" i="3"/>
  <c r="G157" i="3" s="1"/>
  <c r="H157" i="3" s="1"/>
  <c r="F158" i="3"/>
  <c r="F159" i="3"/>
  <c r="G159" i="3" s="1"/>
  <c r="F156" i="3"/>
  <c r="G156" i="3" s="1"/>
  <c r="D156" i="3"/>
  <c r="B156" i="3"/>
  <c r="K6" i="3"/>
  <c r="K5" i="3"/>
  <c r="H163" i="3" l="1"/>
  <c r="I163" i="3" s="1"/>
  <c r="H156" i="3"/>
  <c r="I156" i="3"/>
  <c r="H160" i="3"/>
  <c r="I160" i="3" s="1"/>
  <c r="M156" i="3" s="1"/>
  <c r="H162" i="3"/>
  <c r="I162" i="3" s="1"/>
  <c r="H159" i="3"/>
  <c r="I159" i="3" s="1"/>
  <c r="I161" i="3"/>
  <c r="I157" i="3"/>
  <c r="I158" i="3"/>
  <c r="M160" i="3" l="1"/>
  <c r="M158" i="3"/>
  <c r="M162" i="3"/>
  <c r="M157" i="3"/>
  <c r="M159" i="3"/>
  <c r="M164" i="3"/>
  <c r="M161" i="3"/>
  <c r="M163" i="3"/>
  <c r="C119" i="3" l="1"/>
  <c r="K119" i="3" s="1"/>
  <c r="L119" i="3" s="1"/>
  <c r="M119" i="3" s="1"/>
  <c r="C120" i="3"/>
  <c r="K120" i="3" s="1"/>
  <c r="L120" i="3" s="1"/>
  <c r="M120" i="3" s="1"/>
  <c r="C121" i="3"/>
  <c r="K121" i="3" s="1"/>
  <c r="L121" i="3" s="1"/>
  <c r="M121" i="3" s="1"/>
  <c r="C122" i="3"/>
  <c r="K122" i="3" s="1"/>
  <c r="L122" i="3" s="1"/>
  <c r="M122" i="3" s="1"/>
  <c r="C123" i="3"/>
  <c r="K123" i="3" s="1"/>
  <c r="L123" i="3" s="1"/>
  <c r="M123" i="3" s="1"/>
  <c r="C124" i="3"/>
  <c r="K124" i="3" s="1"/>
  <c r="L124" i="3" s="1"/>
  <c r="M124" i="3" s="1"/>
  <c r="C125" i="3"/>
  <c r="K125" i="3" s="1"/>
  <c r="L125" i="3" s="1"/>
  <c r="M125" i="3" s="1"/>
  <c r="C126" i="3"/>
  <c r="K126" i="3" s="1"/>
  <c r="L126" i="3" s="1"/>
  <c r="M126" i="3" s="1"/>
  <c r="C127" i="3"/>
  <c r="K127" i="3" s="1"/>
  <c r="L127" i="3" s="1"/>
  <c r="M127" i="3" s="1"/>
  <c r="C128" i="3"/>
  <c r="K128" i="3" s="1"/>
  <c r="L128" i="3" s="1"/>
  <c r="M128" i="3" s="1"/>
  <c r="C129" i="3"/>
  <c r="K129" i="3" s="1"/>
  <c r="L129" i="3" s="1"/>
  <c r="M129" i="3" s="1"/>
  <c r="C130" i="3"/>
  <c r="K130" i="3" s="1"/>
  <c r="L130" i="3" s="1"/>
  <c r="M130" i="3" s="1"/>
  <c r="C131" i="3"/>
  <c r="K131" i="3" s="1"/>
  <c r="L131" i="3" s="1"/>
  <c r="M131" i="3" s="1"/>
  <c r="C132" i="3"/>
  <c r="K132" i="3" s="1"/>
  <c r="L132" i="3" s="1"/>
  <c r="M132" i="3" s="1"/>
  <c r="C133" i="3"/>
  <c r="K133" i="3" s="1"/>
  <c r="L133" i="3" s="1"/>
  <c r="M133" i="3" s="1"/>
  <c r="C134" i="3"/>
  <c r="K134" i="3" s="1"/>
  <c r="L134" i="3" s="1"/>
  <c r="M134" i="3" s="1"/>
  <c r="C135" i="3"/>
  <c r="K135" i="3" s="1"/>
  <c r="L135" i="3" s="1"/>
  <c r="M135" i="3" s="1"/>
  <c r="C136" i="3"/>
  <c r="K136" i="3" s="1"/>
  <c r="L136" i="3" s="1"/>
  <c r="M136" i="3" s="1"/>
  <c r="C137" i="3"/>
  <c r="K137" i="3" s="1"/>
  <c r="L137" i="3" s="1"/>
  <c r="M137" i="3" s="1"/>
  <c r="C138" i="3"/>
  <c r="K138" i="3" s="1"/>
  <c r="L138" i="3" s="1"/>
  <c r="M138" i="3" s="1"/>
  <c r="C139" i="3"/>
  <c r="K139" i="3" s="1"/>
  <c r="L139" i="3" s="1"/>
  <c r="M139" i="3" s="1"/>
  <c r="C140" i="3"/>
  <c r="K140" i="3" s="1"/>
  <c r="L140" i="3" s="1"/>
  <c r="M140" i="3" s="1"/>
  <c r="C141" i="3"/>
  <c r="K141" i="3" s="1"/>
  <c r="L141" i="3" s="1"/>
  <c r="M141" i="3" s="1"/>
  <c r="C142" i="3"/>
  <c r="K142" i="3" s="1"/>
  <c r="L142" i="3" s="1"/>
  <c r="M142" i="3" s="1"/>
  <c r="C118" i="3"/>
  <c r="I6" i="3"/>
  <c r="I5" i="3"/>
  <c r="K118" i="3" l="1"/>
  <c r="L118" i="3" s="1"/>
  <c r="M118" i="3" s="1"/>
  <c r="M143" i="3" s="1"/>
  <c r="E119" i="3"/>
  <c r="F119" i="3" s="1"/>
  <c r="E141" i="3"/>
  <c r="F141" i="3" s="1"/>
  <c r="E137" i="3"/>
  <c r="F137" i="3" s="1"/>
  <c r="E133" i="3"/>
  <c r="F133" i="3" s="1"/>
  <c r="E129" i="3"/>
  <c r="F129" i="3" s="1"/>
  <c r="E125" i="3"/>
  <c r="F125" i="3" s="1"/>
  <c r="E121" i="3"/>
  <c r="F121" i="3" s="1"/>
  <c r="E142" i="3"/>
  <c r="F142" i="3" s="1"/>
  <c r="E138" i="3"/>
  <c r="F138" i="3" s="1"/>
  <c r="E134" i="3"/>
  <c r="F134" i="3" s="1"/>
  <c r="E130" i="3"/>
  <c r="F130" i="3" s="1"/>
  <c r="E126" i="3"/>
  <c r="F126" i="3" s="1"/>
  <c r="E122" i="3"/>
  <c r="F122" i="3" s="1"/>
  <c r="E140" i="3"/>
  <c r="F140" i="3" s="1"/>
  <c r="E136" i="3"/>
  <c r="F136" i="3" s="1"/>
  <c r="E132" i="3"/>
  <c r="F132" i="3" s="1"/>
  <c r="E128" i="3"/>
  <c r="F128" i="3" s="1"/>
  <c r="E124" i="3"/>
  <c r="F124" i="3" s="1"/>
  <c r="E120" i="3"/>
  <c r="F120" i="3" s="1"/>
  <c r="E118" i="3"/>
  <c r="F118" i="3" s="1"/>
  <c r="E139" i="3"/>
  <c r="F139" i="3" s="1"/>
  <c r="E135" i="3"/>
  <c r="F135" i="3" s="1"/>
  <c r="E131" i="3"/>
  <c r="F131" i="3" s="1"/>
  <c r="E127" i="3"/>
  <c r="F127" i="3" s="1"/>
  <c r="E123" i="3"/>
  <c r="F123" i="3" s="1"/>
  <c r="F179" i="3"/>
  <c r="D179" i="3"/>
  <c r="B179" i="3"/>
  <c r="F178" i="3"/>
  <c r="D178" i="3"/>
  <c r="B178" i="3"/>
  <c r="F173" i="3"/>
  <c r="D173" i="3"/>
  <c r="B173" i="3"/>
  <c r="G178" i="3" l="1"/>
  <c r="H178" i="3" s="1"/>
  <c r="I178" i="3" s="1"/>
  <c r="G173" i="3"/>
  <c r="H173" i="3" s="1"/>
  <c r="I173" i="3" s="1"/>
  <c r="G179" i="3"/>
  <c r="H179" i="3" s="1"/>
  <c r="I179" i="3" s="1"/>
  <c r="F174" i="3"/>
  <c r="F175" i="3"/>
  <c r="F176" i="3"/>
  <c r="F177" i="3"/>
  <c r="D174" i="3"/>
  <c r="D175" i="3"/>
  <c r="D176" i="3"/>
  <c r="D177" i="3"/>
  <c r="B177" i="3"/>
  <c r="B176" i="3"/>
  <c r="B175" i="3"/>
  <c r="B174" i="3"/>
  <c r="F169" i="3"/>
  <c r="D170" i="3"/>
  <c r="D171" i="3"/>
  <c r="D172" i="3"/>
  <c r="D169" i="3"/>
  <c r="B170" i="3"/>
  <c r="B171" i="3"/>
  <c r="B172" i="3"/>
  <c r="B169" i="3"/>
  <c r="G169" i="3" l="1"/>
  <c r="S136" i="3"/>
  <c r="M181" i="3"/>
  <c r="M182" i="3"/>
  <c r="G177" i="3"/>
  <c r="G176" i="3"/>
  <c r="H176" i="3" s="1"/>
  <c r="I176" i="3" s="1"/>
  <c r="G175" i="3"/>
  <c r="H175" i="3" s="1"/>
  <c r="I175" i="3" s="1"/>
  <c r="G174" i="3"/>
  <c r="H174" i="3" s="1"/>
  <c r="H169" i="3"/>
  <c r="I169" i="3" s="1"/>
  <c r="F170" i="3"/>
  <c r="G170" i="3" s="1"/>
  <c r="Z136" i="3" l="1"/>
  <c r="AA136" i="3" s="1"/>
  <c r="AB136" i="3" s="1"/>
  <c r="AH136" i="3"/>
  <c r="AI136" i="3" s="1"/>
  <c r="AJ136" i="3" s="1"/>
  <c r="AD136" i="3"/>
  <c r="AE136" i="3" s="1"/>
  <c r="AF136" i="3" s="1"/>
  <c r="V136" i="3"/>
  <c r="W136" i="3" s="1"/>
  <c r="X136" i="3" s="1"/>
  <c r="S127" i="3"/>
  <c r="M170" i="3"/>
  <c r="S121" i="3"/>
  <c r="S133" i="3"/>
  <c r="M171" i="3"/>
  <c r="H177" i="3"/>
  <c r="I177" i="3" s="1"/>
  <c r="I174" i="3"/>
  <c r="H170" i="3"/>
  <c r="I170" i="3" s="1"/>
  <c r="M172" i="3" s="1"/>
  <c r="F171" i="3"/>
  <c r="G171" i="3" s="1"/>
  <c r="H119" i="3"/>
  <c r="H120" i="3"/>
  <c r="H118" i="3"/>
  <c r="H121" i="3"/>
  <c r="H122" i="3"/>
  <c r="H124" i="3"/>
  <c r="H125" i="3"/>
  <c r="H126" i="3"/>
  <c r="H123" i="3"/>
  <c r="H127" i="3"/>
  <c r="H128" i="3"/>
  <c r="H130" i="3"/>
  <c r="H131" i="3"/>
  <c r="H132" i="3"/>
  <c r="H129" i="3"/>
  <c r="H133" i="3"/>
  <c r="H135" i="3"/>
  <c r="H134" i="3"/>
  <c r="H136" i="3"/>
  <c r="H137" i="3"/>
  <c r="H139" i="3"/>
  <c r="H140" i="3"/>
  <c r="H141" i="3"/>
  <c r="H142" i="3"/>
  <c r="H138" i="3"/>
  <c r="M173" i="3" l="1"/>
  <c r="S140" i="3"/>
  <c r="AH140" i="3" s="1"/>
  <c r="AI140" i="3" s="1"/>
  <c r="AJ140" i="3" s="1"/>
  <c r="S131" i="3"/>
  <c r="AD131" i="3" s="1"/>
  <c r="AE131" i="3" s="1"/>
  <c r="AF131" i="3" s="1"/>
  <c r="S130" i="3"/>
  <c r="S119" i="3"/>
  <c r="S139" i="3"/>
  <c r="S124" i="3"/>
  <c r="M169" i="3"/>
  <c r="AH121" i="3"/>
  <c r="AI121" i="3" s="1"/>
  <c r="AJ121" i="3" s="1"/>
  <c r="Z121" i="3"/>
  <c r="AA121" i="3" s="1"/>
  <c r="AB121" i="3" s="1"/>
  <c r="AD121" i="3"/>
  <c r="AE121" i="3" s="1"/>
  <c r="AF121" i="3" s="1"/>
  <c r="V121" i="3"/>
  <c r="W121" i="3" s="1"/>
  <c r="X121" i="3" s="1"/>
  <c r="S135" i="3"/>
  <c r="M174" i="3"/>
  <c r="V133" i="3"/>
  <c r="W133" i="3" s="1"/>
  <c r="X133" i="3" s="1"/>
  <c r="AH133" i="3"/>
  <c r="AI133" i="3" s="1"/>
  <c r="AJ133" i="3" s="1"/>
  <c r="Z133" i="3"/>
  <c r="AA133" i="3" s="1"/>
  <c r="AB133" i="3" s="1"/>
  <c r="AD133" i="3"/>
  <c r="AE133" i="3" s="1"/>
  <c r="AF133" i="3" s="1"/>
  <c r="AH127" i="3"/>
  <c r="AI127" i="3" s="1"/>
  <c r="AJ127" i="3" s="1"/>
  <c r="Z127" i="3"/>
  <c r="AA127" i="3" s="1"/>
  <c r="AB127" i="3" s="1"/>
  <c r="AD127" i="3"/>
  <c r="AE127" i="3" s="1"/>
  <c r="AF127" i="3" s="1"/>
  <c r="V127" i="3"/>
  <c r="W127" i="3" s="1"/>
  <c r="X127" i="3" s="1"/>
  <c r="S125" i="3"/>
  <c r="S120" i="3"/>
  <c r="H171" i="3"/>
  <c r="I171" i="3" s="1"/>
  <c r="S126" i="3" s="1"/>
  <c r="F172" i="3"/>
  <c r="G172" i="3" s="1"/>
  <c r="H172" i="3" s="1"/>
  <c r="I172" i="3" s="1"/>
  <c r="S137" i="3" s="1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Y73" i="3"/>
  <c r="Z73" i="3"/>
  <c r="AA73" i="3"/>
  <c r="X73" i="3"/>
  <c r="X47" i="3"/>
  <c r="Y47" i="3"/>
  <c r="Z47" i="3"/>
  <c r="AA47" i="3"/>
  <c r="AB47" i="3"/>
  <c r="X48" i="3"/>
  <c r="Y48" i="3"/>
  <c r="Z48" i="3"/>
  <c r="AA48" i="3"/>
  <c r="AB48" i="3"/>
  <c r="X49" i="3"/>
  <c r="Y49" i="3"/>
  <c r="Z49" i="3"/>
  <c r="AA49" i="3"/>
  <c r="AB49" i="3"/>
  <c r="X50" i="3"/>
  <c r="Y50" i="3"/>
  <c r="Z50" i="3"/>
  <c r="AA50" i="3"/>
  <c r="AB50" i="3"/>
  <c r="X51" i="3"/>
  <c r="Y51" i="3"/>
  <c r="Z51" i="3"/>
  <c r="AA51" i="3"/>
  <c r="AB51" i="3"/>
  <c r="X52" i="3"/>
  <c r="Y52" i="3"/>
  <c r="Z52" i="3"/>
  <c r="AA52" i="3"/>
  <c r="AB52" i="3"/>
  <c r="X53" i="3"/>
  <c r="Y53" i="3"/>
  <c r="Z53" i="3"/>
  <c r="AA53" i="3"/>
  <c r="AB53" i="3"/>
  <c r="X54" i="3"/>
  <c r="Y54" i="3"/>
  <c r="Z54" i="3"/>
  <c r="AA54" i="3"/>
  <c r="AB54" i="3"/>
  <c r="X55" i="3"/>
  <c r="Y55" i="3"/>
  <c r="Z55" i="3"/>
  <c r="AA55" i="3"/>
  <c r="AB55" i="3"/>
  <c r="X56" i="3"/>
  <c r="Y56" i="3"/>
  <c r="Z56" i="3"/>
  <c r="AA56" i="3"/>
  <c r="AB56" i="3"/>
  <c r="X57" i="3"/>
  <c r="Y57" i="3"/>
  <c r="Z57" i="3"/>
  <c r="AA57" i="3"/>
  <c r="AB57" i="3"/>
  <c r="X58" i="3"/>
  <c r="Y58" i="3"/>
  <c r="Z58" i="3"/>
  <c r="AA58" i="3"/>
  <c r="AB58" i="3"/>
  <c r="X59" i="3"/>
  <c r="Y59" i="3"/>
  <c r="Z59" i="3"/>
  <c r="AA59" i="3"/>
  <c r="AB59" i="3"/>
  <c r="X60" i="3"/>
  <c r="Y60" i="3"/>
  <c r="Z60" i="3"/>
  <c r="AA60" i="3"/>
  <c r="AB60" i="3"/>
  <c r="X61" i="3"/>
  <c r="Y61" i="3"/>
  <c r="Z61" i="3"/>
  <c r="AA61" i="3"/>
  <c r="AB61" i="3"/>
  <c r="X62" i="3"/>
  <c r="Y62" i="3"/>
  <c r="Z62" i="3"/>
  <c r="AA62" i="3"/>
  <c r="AB62" i="3"/>
  <c r="X63" i="3"/>
  <c r="Y63" i="3"/>
  <c r="Z63" i="3"/>
  <c r="AA63" i="3"/>
  <c r="AB63" i="3"/>
  <c r="X64" i="3"/>
  <c r="Y64" i="3"/>
  <c r="Z64" i="3"/>
  <c r="AA64" i="3"/>
  <c r="AB64" i="3"/>
  <c r="X65" i="3"/>
  <c r="Y65" i="3"/>
  <c r="Z65" i="3"/>
  <c r="AA65" i="3"/>
  <c r="AB65" i="3"/>
  <c r="X66" i="3"/>
  <c r="Y66" i="3"/>
  <c r="Z66" i="3"/>
  <c r="AA66" i="3"/>
  <c r="AB66" i="3"/>
  <c r="X67" i="3"/>
  <c r="Y67" i="3"/>
  <c r="Z67" i="3"/>
  <c r="AA67" i="3"/>
  <c r="AB67" i="3"/>
  <c r="X68" i="3"/>
  <c r="Y68" i="3"/>
  <c r="Z68" i="3"/>
  <c r="AA68" i="3"/>
  <c r="AB68" i="3"/>
  <c r="X69" i="3"/>
  <c r="Y69" i="3"/>
  <c r="Z69" i="3"/>
  <c r="AA69" i="3"/>
  <c r="AB69" i="3"/>
  <c r="X70" i="3"/>
  <c r="Y70" i="3"/>
  <c r="Z70" i="3"/>
  <c r="AA70" i="3"/>
  <c r="AB70" i="3"/>
  <c r="AB46" i="3"/>
  <c r="AA46" i="3"/>
  <c r="Z46" i="3"/>
  <c r="Y46" i="3"/>
  <c r="X46" i="3"/>
  <c r="Q47" i="3"/>
  <c r="R47" i="3"/>
  <c r="S47" i="3"/>
  <c r="T47" i="3"/>
  <c r="Q48" i="3"/>
  <c r="R48" i="3"/>
  <c r="S48" i="3"/>
  <c r="T48" i="3"/>
  <c r="Q49" i="3"/>
  <c r="R49" i="3"/>
  <c r="S49" i="3"/>
  <c r="T49" i="3"/>
  <c r="Q50" i="3"/>
  <c r="R50" i="3"/>
  <c r="S50" i="3"/>
  <c r="T50" i="3"/>
  <c r="Q51" i="3"/>
  <c r="R51" i="3"/>
  <c r="S51" i="3"/>
  <c r="T51" i="3"/>
  <c r="Q52" i="3"/>
  <c r="R52" i="3"/>
  <c r="S52" i="3"/>
  <c r="T52" i="3"/>
  <c r="Q53" i="3"/>
  <c r="R53" i="3"/>
  <c r="S53" i="3"/>
  <c r="T53" i="3"/>
  <c r="Q54" i="3"/>
  <c r="R54" i="3"/>
  <c r="S54" i="3"/>
  <c r="T54" i="3"/>
  <c r="Q55" i="3"/>
  <c r="R55" i="3"/>
  <c r="S55" i="3"/>
  <c r="T55" i="3"/>
  <c r="Q56" i="3"/>
  <c r="R56" i="3"/>
  <c r="S56" i="3"/>
  <c r="T56" i="3"/>
  <c r="Q57" i="3"/>
  <c r="R57" i="3"/>
  <c r="S57" i="3"/>
  <c r="T57" i="3"/>
  <c r="Q58" i="3"/>
  <c r="R58" i="3"/>
  <c r="S58" i="3"/>
  <c r="T58" i="3"/>
  <c r="Q59" i="3"/>
  <c r="R59" i="3"/>
  <c r="S59" i="3"/>
  <c r="T59" i="3"/>
  <c r="Q60" i="3"/>
  <c r="R60" i="3"/>
  <c r="S60" i="3"/>
  <c r="T60" i="3"/>
  <c r="Q61" i="3"/>
  <c r="R61" i="3"/>
  <c r="S61" i="3"/>
  <c r="T61" i="3"/>
  <c r="Q62" i="3"/>
  <c r="R62" i="3"/>
  <c r="S62" i="3"/>
  <c r="T62" i="3"/>
  <c r="Q63" i="3"/>
  <c r="R63" i="3"/>
  <c r="S63" i="3"/>
  <c r="T63" i="3"/>
  <c r="Q64" i="3"/>
  <c r="R64" i="3"/>
  <c r="S64" i="3"/>
  <c r="T64" i="3"/>
  <c r="Q65" i="3"/>
  <c r="R65" i="3"/>
  <c r="S65" i="3"/>
  <c r="T65" i="3"/>
  <c r="Q66" i="3"/>
  <c r="R66" i="3"/>
  <c r="S66" i="3"/>
  <c r="T66" i="3"/>
  <c r="Q67" i="3"/>
  <c r="R67" i="3"/>
  <c r="S67" i="3"/>
  <c r="T67" i="3"/>
  <c r="Q68" i="3"/>
  <c r="R68" i="3"/>
  <c r="S68" i="3"/>
  <c r="T68" i="3"/>
  <c r="Q69" i="3"/>
  <c r="R69" i="3"/>
  <c r="S69" i="3"/>
  <c r="T69" i="3"/>
  <c r="Q70" i="3"/>
  <c r="R70" i="3"/>
  <c r="S70" i="3"/>
  <c r="T70" i="3"/>
  <c r="T46" i="3"/>
  <c r="S46" i="3"/>
  <c r="R46" i="3"/>
  <c r="Q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46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F47" i="3"/>
  <c r="G47" i="3"/>
  <c r="F48" i="3"/>
  <c r="G48" i="3"/>
  <c r="F49" i="3"/>
  <c r="G49" i="3"/>
  <c r="F50" i="3"/>
  <c r="G50" i="3"/>
  <c r="F51" i="3"/>
  <c r="G51" i="3"/>
  <c r="F52" i="3"/>
  <c r="G52" i="3"/>
  <c r="F53" i="3"/>
  <c r="G53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F67" i="3"/>
  <c r="G67" i="3"/>
  <c r="F68" i="3"/>
  <c r="G68" i="3"/>
  <c r="F69" i="3"/>
  <c r="G69" i="3"/>
  <c r="F70" i="3"/>
  <c r="G70" i="3"/>
  <c r="G46" i="3"/>
  <c r="F46" i="3"/>
  <c r="B47" i="3"/>
  <c r="C47" i="3" s="1"/>
  <c r="V140" i="3" l="1"/>
  <c r="W140" i="3" s="1"/>
  <c r="X140" i="3" s="1"/>
  <c r="V131" i="3"/>
  <c r="W131" i="3" s="1"/>
  <c r="X131" i="3" s="1"/>
  <c r="AH131" i="3"/>
  <c r="AI131" i="3" s="1"/>
  <c r="AJ131" i="3" s="1"/>
  <c r="Z131" i="3"/>
  <c r="AA131" i="3" s="1"/>
  <c r="AB131" i="3" s="1"/>
  <c r="Z140" i="3"/>
  <c r="AA140" i="3" s="1"/>
  <c r="AB140" i="3" s="1"/>
  <c r="AD140" i="3"/>
  <c r="AE140" i="3" s="1"/>
  <c r="AF140" i="3" s="1"/>
  <c r="V137" i="3"/>
  <c r="W137" i="3" s="1"/>
  <c r="X137" i="3" s="1"/>
  <c r="Z137" i="3"/>
  <c r="AA137" i="3" s="1"/>
  <c r="AB137" i="3" s="1"/>
  <c r="AD137" i="3"/>
  <c r="AE137" i="3" s="1"/>
  <c r="AF137" i="3" s="1"/>
  <c r="AH137" i="3"/>
  <c r="AI137" i="3" s="1"/>
  <c r="AJ137" i="3" s="1"/>
  <c r="V126" i="3"/>
  <c r="W126" i="3" s="1"/>
  <c r="X126" i="3" s="1"/>
  <c r="AD126" i="3"/>
  <c r="AE126" i="3" s="1"/>
  <c r="AF126" i="3" s="1"/>
  <c r="AH126" i="3"/>
  <c r="AI126" i="3" s="1"/>
  <c r="AJ126" i="3" s="1"/>
  <c r="Z126" i="3"/>
  <c r="AA126" i="3" s="1"/>
  <c r="AB126" i="3" s="1"/>
  <c r="AH125" i="3"/>
  <c r="AI125" i="3" s="1"/>
  <c r="AJ125" i="3" s="1"/>
  <c r="Z125" i="3"/>
  <c r="AA125" i="3" s="1"/>
  <c r="AB125" i="3" s="1"/>
  <c r="V125" i="3"/>
  <c r="W125" i="3" s="1"/>
  <c r="X125" i="3" s="1"/>
  <c r="AD125" i="3"/>
  <c r="AE125" i="3" s="1"/>
  <c r="AF125" i="3" s="1"/>
  <c r="S132" i="3"/>
  <c r="V124" i="3"/>
  <c r="W124" i="3" s="1"/>
  <c r="X124" i="3" s="1"/>
  <c r="AD124" i="3"/>
  <c r="AE124" i="3" s="1"/>
  <c r="AF124" i="3" s="1"/>
  <c r="AH124" i="3"/>
  <c r="AI124" i="3" s="1"/>
  <c r="AJ124" i="3" s="1"/>
  <c r="Z124" i="3"/>
  <c r="AA124" i="3" s="1"/>
  <c r="AB124" i="3" s="1"/>
  <c r="M180" i="3"/>
  <c r="S141" i="3"/>
  <c r="M179" i="3"/>
  <c r="S128" i="3"/>
  <c r="S122" i="3"/>
  <c r="AD139" i="3"/>
  <c r="AE139" i="3" s="1"/>
  <c r="AF139" i="3" s="1"/>
  <c r="Z139" i="3"/>
  <c r="AA139" i="3" s="1"/>
  <c r="AB139" i="3" s="1"/>
  <c r="V139" i="3"/>
  <c r="W139" i="3" s="1"/>
  <c r="X139" i="3" s="1"/>
  <c r="AH139" i="3"/>
  <c r="AI139" i="3" s="1"/>
  <c r="AJ139" i="3" s="1"/>
  <c r="M177" i="3"/>
  <c r="S123" i="3"/>
  <c r="M175" i="3"/>
  <c r="V118" i="3"/>
  <c r="S138" i="3"/>
  <c r="S134" i="3"/>
  <c r="S129" i="3"/>
  <c r="M178" i="3"/>
  <c r="M176" i="3"/>
  <c r="AD135" i="3"/>
  <c r="AE135" i="3" s="1"/>
  <c r="AF135" i="3" s="1"/>
  <c r="AH135" i="3"/>
  <c r="AI135" i="3" s="1"/>
  <c r="AJ135" i="3" s="1"/>
  <c r="Z135" i="3"/>
  <c r="AA135" i="3" s="1"/>
  <c r="AB135" i="3" s="1"/>
  <c r="V135" i="3"/>
  <c r="W135" i="3" s="1"/>
  <c r="X135" i="3" s="1"/>
  <c r="AH119" i="3"/>
  <c r="AI119" i="3" s="1"/>
  <c r="AJ119" i="3" s="1"/>
  <c r="Z119" i="3"/>
  <c r="AA119" i="3" s="1"/>
  <c r="AB119" i="3" s="1"/>
  <c r="AD119" i="3"/>
  <c r="AE119" i="3" s="1"/>
  <c r="AF119" i="3" s="1"/>
  <c r="V119" i="3"/>
  <c r="W119" i="3" s="1"/>
  <c r="X119" i="3" s="1"/>
  <c r="AD120" i="3"/>
  <c r="AE120" i="3" s="1"/>
  <c r="AF120" i="3" s="1"/>
  <c r="AH120" i="3"/>
  <c r="AI120" i="3" s="1"/>
  <c r="AJ120" i="3" s="1"/>
  <c r="Z120" i="3"/>
  <c r="AA120" i="3" s="1"/>
  <c r="AB120" i="3" s="1"/>
  <c r="V120" i="3"/>
  <c r="W120" i="3" s="1"/>
  <c r="X120" i="3" s="1"/>
  <c r="S142" i="3"/>
  <c r="V130" i="3"/>
  <c r="W130" i="3" s="1"/>
  <c r="X130" i="3" s="1"/>
  <c r="AH130" i="3"/>
  <c r="AI130" i="3" s="1"/>
  <c r="AJ130" i="3" s="1"/>
  <c r="Z130" i="3"/>
  <c r="AA130" i="3" s="1"/>
  <c r="AB130" i="3" s="1"/>
  <c r="AD130" i="3"/>
  <c r="AE130" i="3" s="1"/>
  <c r="AF130" i="3" s="1"/>
  <c r="G143" i="3"/>
  <c r="AC67" i="3"/>
  <c r="W67" i="3" s="1"/>
  <c r="AC51" i="3"/>
  <c r="W51" i="3" s="1"/>
  <c r="AC59" i="3"/>
  <c r="W59" i="3" s="1"/>
  <c r="AC69" i="3"/>
  <c r="W69" i="3" s="1"/>
  <c r="AC55" i="3"/>
  <c r="W55" i="3" s="1"/>
  <c r="AC63" i="3"/>
  <c r="W63" i="3" s="1"/>
  <c r="AC70" i="3"/>
  <c r="W70" i="3" s="1"/>
  <c r="AC65" i="3"/>
  <c r="W65" i="3" s="1"/>
  <c r="AC61" i="3"/>
  <c r="W61" i="3" s="1"/>
  <c r="AC57" i="3"/>
  <c r="W57" i="3" s="1"/>
  <c r="AC53" i="3"/>
  <c r="W53" i="3" s="1"/>
  <c r="AC47" i="3"/>
  <c r="W47" i="3" s="1"/>
  <c r="AC68" i="3"/>
  <c r="W68" i="3" s="1"/>
  <c r="AC66" i="3"/>
  <c r="W66" i="3" s="1"/>
  <c r="AC62" i="3"/>
  <c r="W62" i="3" s="1"/>
  <c r="AC60" i="3"/>
  <c r="W60" i="3" s="1"/>
  <c r="AC58" i="3"/>
  <c r="W58" i="3" s="1"/>
  <c r="AC56" i="3"/>
  <c r="W56" i="3" s="1"/>
  <c r="AC54" i="3"/>
  <c r="W54" i="3" s="1"/>
  <c r="AC52" i="3"/>
  <c r="W52" i="3" s="1"/>
  <c r="AC49" i="3"/>
  <c r="W49" i="3" s="1"/>
  <c r="AC46" i="3"/>
  <c r="AC64" i="3"/>
  <c r="W64" i="3" s="1"/>
  <c r="AC50" i="3"/>
  <c r="W50" i="3" s="1"/>
  <c r="AC48" i="3"/>
  <c r="W48" i="3" s="1"/>
  <c r="U60" i="3"/>
  <c r="P60" i="3" s="1"/>
  <c r="U48" i="3"/>
  <c r="P48" i="3" s="1"/>
  <c r="U59" i="3"/>
  <c r="P59" i="3" s="1"/>
  <c r="U52" i="3"/>
  <c r="P52" i="3" s="1"/>
  <c r="U46" i="3"/>
  <c r="P46" i="3" s="1"/>
  <c r="U64" i="3"/>
  <c r="P64" i="3" s="1"/>
  <c r="U70" i="3"/>
  <c r="P70" i="3" s="1"/>
  <c r="U69" i="3"/>
  <c r="P69" i="3" s="1"/>
  <c r="U68" i="3"/>
  <c r="P68" i="3" s="1"/>
  <c r="U67" i="3"/>
  <c r="P67" i="3" s="1"/>
  <c r="U66" i="3"/>
  <c r="P66" i="3" s="1"/>
  <c r="U65" i="3"/>
  <c r="P65" i="3" s="1"/>
  <c r="U62" i="3"/>
  <c r="P62" i="3" s="1"/>
  <c r="U61" i="3"/>
  <c r="P61" i="3" s="1"/>
  <c r="U58" i="3"/>
  <c r="P58" i="3" s="1"/>
  <c r="U57" i="3"/>
  <c r="P57" i="3" s="1"/>
  <c r="U56" i="3"/>
  <c r="P56" i="3" s="1"/>
  <c r="U55" i="3"/>
  <c r="P55" i="3" s="1"/>
  <c r="U54" i="3"/>
  <c r="P54" i="3" s="1"/>
  <c r="U53" i="3"/>
  <c r="P53" i="3" s="1"/>
  <c r="U50" i="3"/>
  <c r="P50" i="3" s="1"/>
  <c r="U49" i="3"/>
  <c r="P49" i="3" s="1"/>
  <c r="U47" i="3"/>
  <c r="P47" i="3" s="1"/>
  <c r="U63" i="3"/>
  <c r="P63" i="3" s="1"/>
  <c r="U51" i="3"/>
  <c r="P51" i="3" s="1"/>
  <c r="N47" i="3"/>
  <c r="J47" i="3" s="1"/>
  <c r="N51" i="3"/>
  <c r="J51" i="3" s="1"/>
  <c r="N55" i="3"/>
  <c r="J55" i="3" s="1"/>
  <c r="N59" i="3"/>
  <c r="J59" i="3" s="1"/>
  <c r="N63" i="3"/>
  <c r="J63" i="3" s="1"/>
  <c r="N67" i="3"/>
  <c r="J67" i="3" s="1"/>
  <c r="N48" i="3"/>
  <c r="J48" i="3" s="1"/>
  <c r="N52" i="3"/>
  <c r="J52" i="3" s="1"/>
  <c r="N56" i="3"/>
  <c r="J56" i="3" s="1"/>
  <c r="N60" i="3"/>
  <c r="J60" i="3" s="1"/>
  <c r="N66" i="3"/>
  <c r="J66" i="3" s="1"/>
  <c r="N70" i="3"/>
  <c r="J70" i="3" s="1"/>
  <c r="N49" i="3"/>
  <c r="J49" i="3" s="1"/>
  <c r="N57" i="3"/>
  <c r="J57" i="3" s="1"/>
  <c r="N65" i="3"/>
  <c r="J65" i="3" s="1"/>
  <c r="N50" i="3"/>
  <c r="J50" i="3" s="1"/>
  <c r="N54" i="3"/>
  <c r="J54" i="3" s="1"/>
  <c r="N58" i="3"/>
  <c r="J58" i="3" s="1"/>
  <c r="N62" i="3"/>
  <c r="J62" i="3" s="1"/>
  <c r="N64" i="3"/>
  <c r="J64" i="3" s="1"/>
  <c r="N68" i="3"/>
  <c r="J68" i="3" s="1"/>
  <c r="N53" i="3"/>
  <c r="J53" i="3" s="1"/>
  <c r="N61" i="3"/>
  <c r="J61" i="3" s="1"/>
  <c r="N69" i="3"/>
  <c r="J69" i="3" s="1"/>
  <c r="N46" i="3"/>
  <c r="J46" i="3" s="1"/>
  <c r="B66" i="3"/>
  <c r="C66" i="3" s="1"/>
  <c r="B58" i="3"/>
  <c r="C58" i="3" s="1"/>
  <c r="B50" i="3"/>
  <c r="C50" i="3" s="1"/>
  <c r="B49" i="3"/>
  <c r="C49" i="3" s="1"/>
  <c r="B65" i="3"/>
  <c r="C65" i="3" s="1"/>
  <c r="B57" i="3"/>
  <c r="C57" i="3" s="1"/>
  <c r="B70" i="3"/>
  <c r="C70" i="3" s="1"/>
  <c r="B62" i="3"/>
  <c r="C62" i="3" s="1"/>
  <c r="B54" i="3"/>
  <c r="C54" i="3" s="1"/>
  <c r="B69" i="3"/>
  <c r="C69" i="3" s="1"/>
  <c r="B61" i="3"/>
  <c r="C61" i="3" s="1"/>
  <c r="B53" i="3"/>
  <c r="C53" i="3" s="1"/>
  <c r="H51" i="3"/>
  <c r="E51" i="3" s="1"/>
  <c r="H48" i="3"/>
  <c r="E48" i="3" s="1"/>
  <c r="H56" i="3"/>
  <c r="E56" i="3" s="1"/>
  <c r="H57" i="3"/>
  <c r="E57" i="3" s="1"/>
  <c r="H67" i="3"/>
  <c r="E67" i="3" s="1"/>
  <c r="H63" i="3"/>
  <c r="E63" i="3" s="1"/>
  <c r="H59" i="3"/>
  <c r="E59" i="3" s="1"/>
  <c r="H70" i="3"/>
  <c r="E70" i="3" s="1"/>
  <c r="H68" i="3"/>
  <c r="E68" i="3" s="1"/>
  <c r="H64" i="3"/>
  <c r="E64" i="3" s="1"/>
  <c r="H47" i="3"/>
  <c r="E47" i="3" s="1"/>
  <c r="H54" i="3"/>
  <c r="E54" i="3" s="1"/>
  <c r="H52" i="3"/>
  <c r="E52" i="3" s="1"/>
  <c r="H62" i="3"/>
  <c r="E62" i="3" s="1"/>
  <c r="H60" i="3"/>
  <c r="E60" i="3" s="1"/>
  <c r="H55" i="3"/>
  <c r="E55" i="3" s="1"/>
  <c r="H65" i="3"/>
  <c r="E65" i="3" s="1"/>
  <c r="H49" i="3"/>
  <c r="E49" i="3" s="1"/>
  <c r="H69" i="3"/>
  <c r="E69" i="3" s="1"/>
  <c r="H61" i="3"/>
  <c r="E61" i="3" s="1"/>
  <c r="H66" i="3"/>
  <c r="E66" i="3" s="1"/>
  <c r="H58" i="3"/>
  <c r="E58" i="3" s="1"/>
  <c r="H53" i="3"/>
  <c r="E53" i="3" s="1"/>
  <c r="H50" i="3"/>
  <c r="E50" i="3" s="1"/>
  <c r="H46" i="3"/>
  <c r="E46" i="3" s="1"/>
  <c r="B68" i="3"/>
  <c r="C68" i="3" s="1"/>
  <c r="B64" i="3"/>
  <c r="C64" i="3" s="1"/>
  <c r="B60" i="3"/>
  <c r="C60" i="3" s="1"/>
  <c r="B56" i="3"/>
  <c r="C56" i="3" s="1"/>
  <c r="B52" i="3"/>
  <c r="C52" i="3" s="1"/>
  <c r="B48" i="3"/>
  <c r="C48" i="3" s="1"/>
  <c r="B46" i="3"/>
  <c r="C46" i="3" s="1"/>
  <c r="B67" i="3"/>
  <c r="C67" i="3" s="1"/>
  <c r="B63" i="3"/>
  <c r="C63" i="3" s="1"/>
  <c r="B59" i="3"/>
  <c r="C59" i="3" s="1"/>
  <c r="B55" i="3"/>
  <c r="C55" i="3" s="1"/>
  <c r="B51" i="3"/>
  <c r="C51" i="3" s="1"/>
  <c r="V142" i="3" l="1"/>
  <c r="W142" i="3" s="1"/>
  <c r="X142" i="3" s="1"/>
  <c r="AD142" i="3"/>
  <c r="AE142" i="3" s="1"/>
  <c r="AF142" i="3" s="1"/>
  <c r="AH142" i="3"/>
  <c r="AI142" i="3" s="1"/>
  <c r="AJ142" i="3" s="1"/>
  <c r="Z142" i="3"/>
  <c r="AA142" i="3" s="1"/>
  <c r="AB142" i="3" s="1"/>
  <c r="V138" i="3"/>
  <c r="W138" i="3" s="1"/>
  <c r="X138" i="3" s="1"/>
  <c r="AD138" i="3"/>
  <c r="AE138" i="3" s="1"/>
  <c r="AF138" i="3" s="1"/>
  <c r="Z138" i="3"/>
  <c r="AA138" i="3" s="1"/>
  <c r="AB138" i="3" s="1"/>
  <c r="AH138" i="3"/>
  <c r="AI138" i="3" s="1"/>
  <c r="AJ138" i="3" s="1"/>
  <c r="AD141" i="3"/>
  <c r="AE141" i="3" s="1"/>
  <c r="AF141" i="3" s="1"/>
  <c r="V141" i="3"/>
  <c r="W141" i="3" s="1"/>
  <c r="X141" i="3" s="1"/>
  <c r="Z141" i="3"/>
  <c r="AA141" i="3" s="1"/>
  <c r="AB141" i="3" s="1"/>
  <c r="AH141" i="3"/>
  <c r="AI141" i="3" s="1"/>
  <c r="AJ141" i="3" s="1"/>
  <c r="V134" i="3"/>
  <c r="W134" i="3" s="1"/>
  <c r="X134" i="3" s="1"/>
  <c r="AD134" i="3"/>
  <c r="AE134" i="3" s="1"/>
  <c r="AF134" i="3" s="1"/>
  <c r="Z134" i="3"/>
  <c r="AA134" i="3" s="1"/>
  <c r="AB134" i="3" s="1"/>
  <c r="AH134" i="3"/>
  <c r="AI134" i="3" s="1"/>
  <c r="AJ134" i="3" s="1"/>
  <c r="AH123" i="3"/>
  <c r="AI123" i="3" s="1"/>
  <c r="AJ123" i="3" s="1"/>
  <c r="AD123" i="3"/>
  <c r="AE123" i="3" s="1"/>
  <c r="AF123" i="3" s="1"/>
  <c r="Z123" i="3"/>
  <c r="AA123" i="3" s="1"/>
  <c r="AB123" i="3" s="1"/>
  <c r="V123" i="3"/>
  <c r="W123" i="3" s="1"/>
  <c r="X123" i="3" s="1"/>
  <c r="AD118" i="3"/>
  <c r="AE118" i="3" s="1"/>
  <c r="AF118" i="3" s="1"/>
  <c r="W118" i="3"/>
  <c r="X118" i="3" s="1"/>
  <c r="Z118" i="3"/>
  <c r="AA118" i="3" s="1"/>
  <c r="AB118" i="3" s="1"/>
  <c r="AH118" i="3"/>
  <c r="AI118" i="3" s="1"/>
  <c r="AJ118" i="3" s="1"/>
  <c r="V122" i="3"/>
  <c r="W122" i="3" s="1"/>
  <c r="X122" i="3" s="1"/>
  <c r="AH122" i="3"/>
  <c r="AI122" i="3" s="1"/>
  <c r="AJ122" i="3" s="1"/>
  <c r="Z122" i="3"/>
  <c r="AA122" i="3" s="1"/>
  <c r="AB122" i="3" s="1"/>
  <c r="AD122" i="3"/>
  <c r="AE122" i="3" s="1"/>
  <c r="AF122" i="3" s="1"/>
  <c r="V129" i="3"/>
  <c r="W129" i="3" s="1"/>
  <c r="X129" i="3" s="1"/>
  <c r="Z129" i="3"/>
  <c r="AA129" i="3" s="1"/>
  <c r="AB129" i="3" s="1"/>
  <c r="AD129" i="3"/>
  <c r="AE129" i="3" s="1"/>
  <c r="AF129" i="3" s="1"/>
  <c r="AH129" i="3"/>
  <c r="AI129" i="3" s="1"/>
  <c r="AJ129" i="3" s="1"/>
  <c r="AD128" i="3"/>
  <c r="AE128" i="3" s="1"/>
  <c r="AF128" i="3" s="1"/>
  <c r="V128" i="3"/>
  <c r="W128" i="3" s="1"/>
  <c r="X128" i="3" s="1"/>
  <c r="AH128" i="3"/>
  <c r="AI128" i="3" s="1"/>
  <c r="AJ128" i="3" s="1"/>
  <c r="Z128" i="3"/>
  <c r="AA128" i="3" s="1"/>
  <c r="AB128" i="3" s="1"/>
  <c r="AD132" i="3"/>
  <c r="AE132" i="3" s="1"/>
  <c r="AF132" i="3" s="1"/>
  <c r="V132" i="3"/>
  <c r="W132" i="3" s="1"/>
  <c r="X132" i="3" s="1"/>
  <c r="AH132" i="3"/>
  <c r="AI132" i="3" s="1"/>
  <c r="AJ132" i="3" s="1"/>
  <c r="Z132" i="3"/>
  <c r="AA132" i="3" s="1"/>
  <c r="AB132" i="3" s="1"/>
  <c r="AC71" i="3"/>
  <c r="W46" i="3"/>
  <c r="U71" i="3"/>
  <c r="C71" i="3"/>
  <c r="N71" i="3"/>
  <c r="H71" i="3"/>
  <c r="X143" i="3" l="1"/>
  <c r="AB143" i="3"/>
  <c r="AJ143" i="3"/>
  <c r="AF143" i="3"/>
  <c r="B7" i="3"/>
</calcChain>
</file>

<file path=xl/sharedStrings.xml><?xml version="1.0" encoding="utf-8"?>
<sst xmlns="http://schemas.openxmlformats.org/spreadsheetml/2006/main" count="115" uniqueCount="70">
  <si>
    <t>MHz</t>
  </si>
  <si>
    <t>m</t>
  </si>
  <si>
    <t>unc</t>
  </si>
  <si>
    <t>nat ab (%)</t>
  </si>
  <si>
    <t>nuc spin</t>
  </si>
  <si>
    <t>From A. Honig, M. Mandel, M. L. Stitch, C. H. Townes, Phys. Rev., 96, 629-642 (1954)</t>
  </si>
  <si>
    <t>23Na</t>
  </si>
  <si>
    <t>127I</t>
  </si>
  <si>
    <t>Seems to be common J</t>
  </si>
  <si>
    <t>Model1</t>
  </si>
  <si>
    <t>Model2</t>
  </si>
  <si>
    <t>dev1</t>
  </si>
  <si>
    <t>dev2</t>
  </si>
  <si>
    <t>devmin</t>
  </si>
  <si>
    <t>dev^2</t>
  </si>
  <si>
    <t>dev3</t>
  </si>
  <si>
    <t>Model3</t>
  </si>
  <si>
    <t>Model4</t>
  </si>
  <si>
    <t>dev4</t>
  </si>
  <si>
    <t>Model5</t>
  </si>
  <si>
    <t>v</t>
  </si>
  <si>
    <t>diff</t>
  </si>
  <si>
    <t>diffsq</t>
  </si>
  <si>
    <t>Appears to be vibrational progression with some hyperfine structure</t>
  </si>
  <si>
    <t>Assignment</t>
  </si>
  <si>
    <t>not much dependence on vibrational quantum number, supports idea that this is hyperfine structure</t>
  </si>
  <si>
    <t>J</t>
  </si>
  <si>
    <t>J+1</t>
  </si>
  <si>
    <t>I</t>
  </si>
  <si>
    <t>I+1</t>
  </si>
  <si>
    <t>F</t>
  </si>
  <si>
    <t>F+1</t>
  </si>
  <si>
    <t>G</t>
  </si>
  <si>
    <t>G+1</t>
  </si>
  <si>
    <r>
      <t>J=</t>
    </r>
    <r>
      <rPr>
        <sz val="11"/>
        <color theme="1"/>
        <rFont val="Calibri"/>
        <family val="2"/>
        <scheme val="minor"/>
      </rPr>
      <t>2→3</t>
    </r>
  </si>
  <si>
    <t>Casimir</t>
  </si>
  <si>
    <r>
      <t>3.5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4.5</t>
    </r>
  </si>
  <si>
    <r>
      <t>3.5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2.5</t>
    </r>
  </si>
  <si>
    <r>
      <t>3.5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3.5</t>
    </r>
  </si>
  <si>
    <r>
      <t>2.5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3.5</t>
    </r>
  </si>
  <si>
    <r>
      <t>2.5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2.5</t>
    </r>
  </si>
  <si>
    <r>
      <t>2.5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1.5</t>
    </r>
  </si>
  <si>
    <r>
      <t>1.5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2.5</t>
    </r>
  </si>
  <si>
    <r>
      <t>1.5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1.5</t>
    </r>
  </si>
  <si>
    <r>
      <t>0.5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1.5</t>
    </r>
  </si>
  <si>
    <t>J'</t>
  </si>
  <si>
    <t>F'</t>
  </si>
  <si>
    <t>eQq</t>
  </si>
  <si>
    <r>
      <t>4.5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5.5</t>
    </r>
  </si>
  <si>
    <r>
      <t>4.5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4.5</t>
    </r>
  </si>
  <si>
    <r>
      <t>4.5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3.5</t>
    </r>
  </si>
  <si>
    <r>
      <t>1.5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0.5</t>
    </r>
  </si>
  <si>
    <r>
      <t>0.5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0.5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</si>
  <si>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E/-eQq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</si>
  <si>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</si>
  <si>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</si>
  <si>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</si>
  <si>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t>a</t>
    </r>
    <r>
      <rPr>
        <vertAlign val="subscript"/>
        <sz val="11"/>
        <color theme="1"/>
        <rFont val="Calibri"/>
        <family val="2"/>
        <scheme val="minor"/>
      </rPr>
      <t>e</t>
    </r>
  </si>
  <si>
    <t xml:space="preserve"> </t>
  </si>
  <si>
    <t>Model 1-1</t>
  </si>
  <si>
    <t>Model 2-1</t>
  </si>
  <si>
    <t>Model 1-2</t>
  </si>
  <si>
    <t>Model 2-2</t>
  </si>
  <si>
    <t>dev5</t>
  </si>
  <si>
    <t>Plot the spectrum</t>
  </si>
  <si>
    <t>Cluster Analysis</t>
  </si>
  <si>
    <t>Model 1</t>
  </si>
  <si>
    <t>Model 2</t>
  </si>
  <si>
    <t>Casimir function</t>
  </si>
  <si>
    <t>Plot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</si>
</sst>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"/>
    <numFmt numFmtId="165" formatCode="0.0"/>
    <numFmt numFmtId="166" formatCode="0.000"/>
    <numFmt numFmtId="167" formatCode="0.00000"/>
    <numFmt numFmtId="168" formatCode="0.0000"/>
  </numFmts>
  <fonts count="6" x14ac:knownFonts="1">
    <font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0" borderId="0" xfId="0" applyFont="1"/>
    <xf numFmtId="167" fontId="0" fillId="0" borderId="0" xfId="0" applyNumberFormat="1" applyFill="1"/>
    <xf numFmtId="168" fontId="0" fillId="0" borderId="0" xfId="0" applyNumberFormat="1"/>
    <xf numFmtId="0" fontId="0" fillId="3" borderId="0" xfId="0" applyFill="1"/>
    <xf numFmtId="0" fontId="0" fillId="4" borderId="0" xfId="0" applyFill="1"/>
    <xf numFmtId="0" fontId="0" fillId="2" borderId="0" xfId="0" applyFill="1"/>
    <xf numFmtId="0" fontId="5" fillId="3" borderId="0" xfId="0" applyFont="1" applyFill="1"/>
    <xf numFmtId="0" fontId="5" fillId="2" borderId="0" xfId="0" applyFont="1" applyFill="1"/>
    <xf numFmtId="1" fontId="0" fillId="0" borderId="0" xfId="0" applyNumberFormat="1"/>
    <xf numFmtId="165" fontId="0" fillId="0" borderId="0" xfId="0" applyNumberFormat="1" applyFill="1"/>
    <xf numFmtId="165" fontId="0" fillId="0" borderId="0" xfId="0" applyNumberFormat="1" applyFont="1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NaI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Microwave!$A$12:$A$36</c:f>
              <c:numCache>
                <c:formatCode>0.000</c:formatCode>
                <c:ptCount val="25"/>
                <c:pt idx="0">
                  <c:v>20663.68</c:v>
                </c:pt>
                <c:pt idx="1">
                  <c:v>20674.43</c:v>
                </c:pt>
                <c:pt idx="2">
                  <c:v>20676.96</c:v>
                </c:pt>
                <c:pt idx="3">
                  <c:v>20738.98</c:v>
                </c:pt>
                <c:pt idx="4">
                  <c:v>20764.43</c:v>
                </c:pt>
                <c:pt idx="5">
                  <c:v>20777.7</c:v>
                </c:pt>
                <c:pt idx="6">
                  <c:v>20788.73</c:v>
                </c:pt>
                <c:pt idx="7">
                  <c:v>20791.240000000002</c:v>
                </c:pt>
                <c:pt idx="8">
                  <c:v>20803</c:v>
                </c:pt>
                <c:pt idx="9">
                  <c:v>20854.59</c:v>
                </c:pt>
                <c:pt idx="10">
                  <c:v>20879.61</c:v>
                </c:pt>
                <c:pt idx="11">
                  <c:v>20892.919999999998</c:v>
                </c:pt>
                <c:pt idx="12">
                  <c:v>20903.62</c:v>
                </c:pt>
                <c:pt idx="13">
                  <c:v>20906.05</c:v>
                </c:pt>
                <c:pt idx="14">
                  <c:v>20917.89</c:v>
                </c:pt>
                <c:pt idx="15">
                  <c:v>20970.52</c:v>
                </c:pt>
                <c:pt idx="16">
                  <c:v>21008.400000000001</c:v>
                </c:pt>
                <c:pt idx="17">
                  <c:v>21021.5</c:v>
                </c:pt>
                <c:pt idx="18">
                  <c:v>21108.639999999999</c:v>
                </c:pt>
                <c:pt idx="19">
                  <c:v>21111.67</c:v>
                </c:pt>
                <c:pt idx="20">
                  <c:v>21124.58</c:v>
                </c:pt>
                <c:pt idx="21">
                  <c:v>21135.35</c:v>
                </c:pt>
                <c:pt idx="22">
                  <c:v>21137.49</c:v>
                </c:pt>
                <c:pt idx="23">
                  <c:v>21141.93</c:v>
                </c:pt>
                <c:pt idx="24">
                  <c:v>21148.85</c:v>
                </c:pt>
              </c:numCache>
            </c:numRef>
          </c:xVal>
          <c:yVal>
            <c:numRef>
              <c:f>Microwave!$C$12:$C$36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</a:t>
            </a:r>
            <a:r>
              <a:rPr lang="en-CA" baseline="0"/>
              <a:t> Function Differences (J=2, I=1.5)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Microwave!$M$156:$M$164</c:f>
              <c:numCache>
                <c:formatCode>0.00000</c:formatCode>
                <c:ptCount val="9"/>
                <c:pt idx="0">
                  <c:v>1.1904761904761904E-2</c:v>
                </c:pt>
                <c:pt idx="1">
                  <c:v>-0.23809523809523808</c:v>
                </c:pt>
                <c:pt idx="2">
                  <c:v>-0.12142857142857143</c:v>
                </c:pt>
                <c:pt idx="3">
                  <c:v>1.1904761904761918E-2</c:v>
                </c:pt>
                <c:pt idx="4">
                  <c:v>0.12857142857142856</c:v>
                </c:pt>
                <c:pt idx="5">
                  <c:v>0.37857142857142856</c:v>
                </c:pt>
                <c:pt idx="6">
                  <c:v>-0.05</c:v>
                </c:pt>
                <c:pt idx="7">
                  <c:v>0.2</c:v>
                </c:pt>
                <c:pt idx="8">
                  <c:v>-4.9999999999999989E-2</c:v>
                </c:pt>
              </c:numCache>
            </c:numRef>
          </c:xVal>
          <c:yVal>
            <c:numRef>
              <c:f>Microwave!$P$169:$P$181</c:f>
              <c:numCache>
                <c:formatCode>0.0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DA-4D4D-AAF7-1CCAAD344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605728"/>
        <c:axId val="476480720"/>
      </c:scatterChart>
      <c:valAx>
        <c:axId val="46960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80720"/>
        <c:crosses val="autoZero"/>
        <c:crossBetween val="midCat"/>
      </c:valAx>
      <c:valAx>
        <c:axId val="47648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0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NaI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Microwave!$A$74:$A$113</c:f>
              <c:numCache>
                <c:formatCode>0.000</c:formatCode>
                <c:ptCount val="40"/>
                <c:pt idx="0">
                  <c:v>20663.68</c:v>
                </c:pt>
                <c:pt idx="1">
                  <c:v>20674.43</c:v>
                </c:pt>
                <c:pt idx="2">
                  <c:v>20676.96</c:v>
                </c:pt>
                <c:pt idx="3">
                  <c:v>20738.98</c:v>
                </c:pt>
                <c:pt idx="4">
                  <c:v>20764.43</c:v>
                </c:pt>
                <c:pt idx="5">
                  <c:v>20777.7</c:v>
                </c:pt>
                <c:pt idx="6">
                  <c:v>20788.73</c:v>
                </c:pt>
                <c:pt idx="7">
                  <c:v>20791.240000000002</c:v>
                </c:pt>
                <c:pt idx="8">
                  <c:v>20803</c:v>
                </c:pt>
                <c:pt idx="9">
                  <c:v>20854.59</c:v>
                </c:pt>
                <c:pt idx="10">
                  <c:v>20879.61</c:v>
                </c:pt>
                <c:pt idx="11">
                  <c:v>20892.919999999998</c:v>
                </c:pt>
                <c:pt idx="12">
                  <c:v>20903.62</c:v>
                </c:pt>
                <c:pt idx="13">
                  <c:v>20906.05</c:v>
                </c:pt>
                <c:pt idx="14">
                  <c:v>20917.89</c:v>
                </c:pt>
                <c:pt idx="15">
                  <c:v>20970.52</c:v>
                </c:pt>
                <c:pt idx="16">
                  <c:v>21008.400000000001</c:v>
                </c:pt>
                <c:pt idx="17">
                  <c:v>21021.5</c:v>
                </c:pt>
                <c:pt idx="18">
                  <c:v>21108.639999999999</c:v>
                </c:pt>
                <c:pt idx="19">
                  <c:v>21111.67</c:v>
                </c:pt>
                <c:pt idx="20">
                  <c:v>21124.58</c:v>
                </c:pt>
                <c:pt idx="21">
                  <c:v>21135.35</c:v>
                </c:pt>
                <c:pt idx="22">
                  <c:v>21137.49</c:v>
                </c:pt>
                <c:pt idx="23">
                  <c:v>21141.93</c:v>
                </c:pt>
                <c:pt idx="24">
                  <c:v>21148.85</c:v>
                </c:pt>
                <c:pt idx="25" formatCode="General">
                  <c:v>20917.710399999996</c:v>
                </c:pt>
                <c:pt idx="26" formatCode="General">
                  <c:v>20802.255367097419</c:v>
                </c:pt>
                <c:pt idx="27" formatCode="General">
                  <c:v>21090.892948013996</c:v>
                </c:pt>
                <c:pt idx="28" formatCode="General">
                  <c:v>20742.127777387082</c:v>
                </c:pt>
                <c:pt idx="29" formatCode="General">
                  <c:v>20903.599999525217</c:v>
                </c:pt>
                <c:pt idx="30" formatCode="General">
                  <c:v>21104.267777542813</c:v>
                </c:pt>
                <c:pt idx="31" formatCode="General">
                  <c:v>20742.127777777787</c:v>
                </c:pt>
                <c:pt idx="32" formatCode="General">
                  <c:v>20892.446666672618</c:v>
                </c:pt>
                <c:pt idx="33" formatCode="General">
                  <c:v>21000.140000519372</c:v>
                </c:pt>
                <c:pt idx="34" formatCode="General">
                  <c:v>21129.787142858229</c:v>
                </c:pt>
                <c:pt idx="35" formatCode="General">
                  <c:v>20671.690000395472</c:v>
                </c:pt>
                <c:pt idx="36" formatCode="General">
                  <c:v>20777.346666634105</c:v>
                </c:pt>
                <c:pt idx="37" formatCode="General">
                  <c:v>20892.446666642365</c:v>
                </c:pt>
                <c:pt idx="38" formatCode="General">
                  <c:v>21000.139999999759</c:v>
                </c:pt>
                <c:pt idx="39" formatCode="General">
                  <c:v>21129.787142859765</c:v>
                </c:pt>
              </c:numCache>
            </c:numRef>
          </c:xVal>
          <c:yVal>
            <c:numRef>
              <c:f>Microwave!$B$74:$B$113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6A-4323-9715-791CFC9F9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53232"/>
        <c:axId val="327857824"/>
      </c:scatterChart>
      <c:valAx>
        <c:axId val="327853232"/>
        <c:scaling>
          <c:orientation val="minMax"/>
          <c:max val="21200"/>
          <c:min val="20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7824"/>
        <c:crosses val="autoZero"/>
        <c:crossBetween val="midCat"/>
      </c:valAx>
      <c:valAx>
        <c:axId val="32785782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Microwave!$F$118:$F$142</c:f>
              <c:numCache>
                <c:formatCode>0.000</c:formatCode>
                <c:ptCount val="25"/>
                <c:pt idx="0">
                  <c:v>-0.35811673685020651</c:v>
                </c:pt>
                <c:pt idx="1">
                  <c:v>10.391883263149793</c:v>
                </c:pt>
                <c:pt idx="2">
                  <c:v>12.921883263148629</c:v>
                </c:pt>
                <c:pt idx="3">
                  <c:v>-40.363700069683546</c:v>
                </c:pt>
                <c:pt idx="4">
                  <c:v>-14.913700069682818</c:v>
                </c:pt>
                <c:pt idx="5">
                  <c:v>-1.6437000696823816</c:v>
                </c:pt>
                <c:pt idx="6">
                  <c:v>9.3862999303164543</c:v>
                </c:pt>
                <c:pt idx="7">
                  <c:v>11.896299930318492</c:v>
                </c:pt>
                <c:pt idx="8">
                  <c:v>23.656299930316891</c:v>
                </c:pt>
                <c:pt idx="9">
                  <c:v>-40.059283402515575</c:v>
                </c:pt>
                <c:pt idx="10">
                  <c:v>-15.039283402515139</c:v>
                </c:pt>
                <c:pt idx="11">
                  <c:v>-1.729283402517467</c:v>
                </c:pt>
                <c:pt idx="12">
                  <c:v>8.9707165974832606</c:v>
                </c:pt>
                <c:pt idx="13">
                  <c:v>11.400716597483552</c:v>
                </c:pt>
                <c:pt idx="14">
                  <c:v>23.240716597483697</c:v>
                </c:pt>
                <c:pt idx="15">
                  <c:v>-39.434866735351534</c:v>
                </c:pt>
                <c:pt idx="16">
                  <c:v>-1.5548667353505152</c:v>
                </c:pt>
                <c:pt idx="17">
                  <c:v>11.54513326464803</c:v>
                </c:pt>
                <c:pt idx="18">
                  <c:v>-16.620450068185164</c:v>
                </c:pt>
                <c:pt idx="19">
                  <c:v>-13.590450068186328</c:v>
                </c:pt>
                <c:pt idx="20">
                  <c:v>-0.68045006818283582</c:v>
                </c:pt>
                <c:pt idx="21">
                  <c:v>10.089549931813963</c:v>
                </c:pt>
                <c:pt idx="22">
                  <c:v>12.229549931817019</c:v>
                </c:pt>
                <c:pt idx="23">
                  <c:v>16.669549931815709</c:v>
                </c:pt>
                <c:pt idx="24">
                  <c:v>23.589549931813963</c:v>
                </c:pt>
              </c:numCache>
            </c:numRef>
          </c:xVal>
          <c:yVal>
            <c:numRef>
              <c:f>Microwave!$D$118:$D$142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B9-4F28-A287-FDAD0E8B4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7440"/>
        <c:axId val="321696544"/>
      </c:scatterChart>
      <c:valAx>
        <c:axId val="3108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96544"/>
        <c:crosses val="autoZero"/>
        <c:crossBetween val="midCat"/>
      </c:valAx>
      <c:valAx>
        <c:axId val="321696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7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Microwave!$W$118:$W$142</c:f>
              <c:numCache>
                <c:formatCode>0.000</c:formatCode>
                <c:ptCount val="25"/>
                <c:pt idx="0">
                  <c:v>1.0487317080842331</c:v>
                </c:pt>
                <c:pt idx="1">
                  <c:v>0.94571887149868417</c:v>
                </c:pt>
                <c:pt idx="2">
                  <c:v>0.92206879230070626</c:v>
                </c:pt>
                <c:pt idx="3">
                  <c:v>-0.70423739928082796</c:v>
                </c:pt>
                <c:pt idx="4">
                  <c:v>-0.28000817540305434</c:v>
                </c:pt>
                <c:pt idx="5">
                  <c:v>-0.28898858722459408</c:v>
                </c:pt>
                <c:pt idx="6">
                  <c:v>-0.11200142381130718</c:v>
                </c:pt>
                <c:pt idx="7">
                  <c:v>-0.15565150300608366</c:v>
                </c:pt>
                <c:pt idx="8">
                  <c:v>-1.4759363351913635E-2</c:v>
                </c:pt>
                <c:pt idx="9">
                  <c:v>-0.45195769458950963</c:v>
                </c:pt>
                <c:pt idx="10">
                  <c:v>-0.45772847071202705</c:v>
                </c:pt>
                <c:pt idx="11">
                  <c:v>-0.42670888253633166</c:v>
                </c:pt>
                <c:pt idx="12">
                  <c:v>-0.579721719121153</c:v>
                </c:pt>
                <c:pt idx="13">
                  <c:v>-0.70337179831767571</c:v>
                </c:pt>
                <c:pt idx="14">
                  <c:v>-0.48247965866175946</c:v>
                </c:pt>
                <c:pt idx="15">
                  <c:v>0.12032201010151766</c:v>
                </c:pt>
                <c:pt idx="16">
                  <c:v>-0.30442917784239398</c:v>
                </c:pt>
                <c:pt idx="17">
                  <c:v>-0.61109209362621186</c:v>
                </c:pt>
                <c:pt idx="18">
                  <c:v>1.048893537667027</c:v>
                </c:pt>
                <c:pt idx="19">
                  <c:v>0.88683093867075513</c:v>
                </c:pt>
                <c:pt idx="20">
                  <c:v>0.51785052685227129</c:v>
                </c:pt>
                <c:pt idx="21">
                  <c:v>0.43483769026352093</c:v>
                </c:pt>
                <c:pt idx="22">
                  <c:v>2.1187611069763079E-2</c:v>
                </c:pt>
                <c:pt idx="23">
                  <c:v>-0.13538253148362855</c:v>
                </c:pt>
                <c:pt idx="24">
                  <c:v>-0.23792024927752209</c:v>
                </c:pt>
              </c:numCache>
            </c:numRef>
          </c:xVal>
          <c:yVal>
            <c:numRef>
              <c:f>Microwave!$D$118:$D$142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C-464D-BCE7-69BD58A3B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7440"/>
        <c:axId val="321696544"/>
      </c:scatterChart>
      <c:valAx>
        <c:axId val="3108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96544"/>
        <c:crosses val="autoZero"/>
        <c:crossBetween val="midCat"/>
      </c:valAx>
      <c:valAx>
        <c:axId val="321696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7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</a:t>
            </a:r>
            <a:r>
              <a:rPr lang="en-CA" baseline="0"/>
              <a:t> Function Differences (J=2, I=2.5)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Microwave!$M$169:$M$182</c:f>
              <c:numCache>
                <c:formatCode>0.00000</c:formatCode>
                <c:ptCount val="14"/>
                <c:pt idx="0">
                  <c:v>1.1904761904761904E-2</c:v>
                </c:pt>
                <c:pt idx="1">
                  <c:v>-0.17142857142857143</c:v>
                </c:pt>
                <c:pt idx="2">
                  <c:v>-0.17142857142857143</c:v>
                </c:pt>
                <c:pt idx="3">
                  <c:v>2.1428571428571422E-2</c:v>
                </c:pt>
                <c:pt idx="4">
                  <c:v>2.1428571428571422E-2</c:v>
                </c:pt>
                <c:pt idx="5">
                  <c:v>0.11476190476190476</c:v>
                </c:pt>
                <c:pt idx="6">
                  <c:v>-2.8571428571428581E-2</c:v>
                </c:pt>
                <c:pt idx="7">
                  <c:v>6.4761904761904757E-2</c:v>
                </c:pt>
                <c:pt idx="8">
                  <c:v>0.18142857142857144</c:v>
                </c:pt>
                <c:pt idx="9">
                  <c:v>-7.8095238095238093E-2</c:v>
                </c:pt>
                <c:pt idx="10">
                  <c:v>3.8571428571428576E-2</c:v>
                </c:pt>
                <c:pt idx="11">
                  <c:v>0.12857142857142859</c:v>
                </c:pt>
                <c:pt idx="12">
                  <c:v>-9.0000000000000011E-2</c:v>
                </c:pt>
                <c:pt idx="13">
                  <c:v>0</c:v>
                </c:pt>
              </c:numCache>
            </c:numRef>
          </c:xVal>
          <c:yVal>
            <c:numRef>
              <c:f>Microwave!$P$169:$P$181</c:f>
              <c:numCache>
                <c:formatCode>0.0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DA-46C6-84E2-B9F65748C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605728"/>
        <c:axId val="476480720"/>
      </c:scatterChart>
      <c:valAx>
        <c:axId val="46960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80720"/>
        <c:crosses val="autoZero"/>
        <c:crossBetween val="midCat"/>
      </c:valAx>
      <c:valAx>
        <c:axId val="47648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0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Microwave!$AA$118:$AA$142</c:f>
              <c:numCache>
                <c:formatCode>0.000</c:formatCode>
                <c:ptCount val="25"/>
                <c:pt idx="0">
                  <c:v>0.95576699431694578</c:v>
                </c:pt>
                <c:pt idx="1">
                  <c:v>0.8368397024787555</c:v>
                </c:pt>
                <c:pt idx="2">
                  <c:v>0.80944504557191976</c:v>
                </c:pt>
                <c:pt idx="3">
                  <c:v>-0.11394803837902145</c:v>
                </c:pt>
                <c:pt idx="4">
                  <c:v>-4.4920028740307316E-2</c:v>
                </c:pt>
                <c:pt idx="5">
                  <c:v>-0.24237455424008658</c:v>
                </c:pt>
                <c:pt idx="6">
                  <c:v>-0.21942873373336624</c:v>
                </c:pt>
                <c:pt idx="7">
                  <c:v>-0.29932383478808333</c:v>
                </c:pt>
                <c:pt idx="8">
                  <c:v>-0.32334654459918966</c:v>
                </c:pt>
                <c:pt idx="9">
                  <c:v>-0.15580501681688474</c:v>
                </c:pt>
                <c:pt idx="10">
                  <c:v>-0.33372710969706532</c:v>
                </c:pt>
                <c:pt idx="11">
                  <c:v>-0.39405311816517496</c:v>
                </c:pt>
                <c:pt idx="12">
                  <c:v>-0.62172341354744276</c:v>
                </c:pt>
                <c:pt idx="13">
                  <c:v>-0.7629399536344863</c:v>
                </c:pt>
                <c:pt idx="14">
                  <c:v>-0.62197521104462794</c:v>
                </c:pt>
                <c:pt idx="15">
                  <c:v>-1.9539745575457346E-2</c:v>
                </c:pt>
                <c:pt idx="16">
                  <c:v>-0.30937797380829579</c:v>
                </c:pt>
                <c:pt idx="17">
                  <c:v>-0.56882135368869058</c:v>
                </c:pt>
                <c:pt idx="18">
                  <c:v>0.27926493498307536</c:v>
                </c:pt>
                <c:pt idx="19">
                  <c:v>0.22748538002633722</c:v>
                </c:pt>
                <c:pt idx="20">
                  <c:v>0.31728243141697021</c:v>
                </c:pt>
                <c:pt idx="21">
                  <c:v>0.60923194456700003</c:v>
                </c:pt>
                <c:pt idx="22">
                  <c:v>0.28380830060632434</c:v>
                </c:pt>
                <c:pt idx="23">
                  <c:v>0.28604574146811501</c:v>
                </c:pt>
                <c:pt idx="24">
                  <c:v>0.4261307205670164</c:v>
                </c:pt>
              </c:numCache>
            </c:numRef>
          </c:xVal>
          <c:yVal>
            <c:numRef>
              <c:f>Microwave!$D$118:$D$142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DF-4DDC-98A5-65557FB95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7440"/>
        <c:axId val="321696544"/>
      </c:scatterChart>
      <c:valAx>
        <c:axId val="3108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96544"/>
        <c:crosses val="autoZero"/>
        <c:crossBetween val="midCat"/>
      </c:valAx>
      <c:valAx>
        <c:axId val="321696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7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2-1)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Microwave!$AE$118:$AE$142</c:f>
              <c:numCache>
                <c:formatCode>0.000</c:formatCode>
                <c:ptCount val="25"/>
                <c:pt idx="0">
                  <c:v>0.13064621214653016</c:v>
                </c:pt>
                <c:pt idx="1">
                  <c:v>8.8714925292151747E-2</c:v>
                </c:pt>
                <c:pt idx="2">
                  <c:v>7.9436975443968549E-2</c:v>
                </c:pt>
                <c:pt idx="3">
                  <c:v>-0.77782680547898053</c:v>
                </c:pt>
                <c:pt idx="4">
                  <c:v>-0.21275071398849832</c:v>
                </c:pt>
                <c:pt idx="5">
                  <c:v>-0.14699605319765396</c:v>
                </c:pt>
                <c:pt idx="6">
                  <c:v>9.1072659946803469E-2</c:v>
                </c:pt>
                <c:pt idx="7">
                  <c:v>6.1794710101821693E-2</c:v>
                </c:pt>
                <c:pt idx="8">
                  <c:v>0.26808003829137306</c:v>
                </c:pt>
                <c:pt idx="9">
                  <c:v>-8.8871812902652891E-2</c:v>
                </c:pt>
                <c:pt idx="10">
                  <c:v>4.6204278587538283E-2</c:v>
                </c:pt>
                <c:pt idx="11">
                  <c:v>0.15195893937561777</c:v>
                </c:pt>
                <c:pt idx="12">
                  <c:v>6.0027652521966957E-2</c:v>
                </c:pt>
                <c:pt idx="13">
                  <c:v>-4.925029732476105E-2</c:v>
                </c:pt>
                <c:pt idx="14">
                  <c:v>0.23703503086653654</c:v>
                </c:pt>
                <c:pt idx="15">
                  <c:v>0.29668043760830187</c:v>
                </c:pt>
                <c:pt idx="16">
                  <c:v>8.7511189889482921E-2</c:v>
                </c:pt>
                <c:pt idx="17">
                  <c:v>-0.14369804681336973</c:v>
                </c:pt>
                <c:pt idx="18">
                  <c:v>0.53800347484502709</c:v>
                </c:pt>
                <c:pt idx="19">
                  <c:v>0.39390603753417963</c:v>
                </c:pt>
                <c:pt idx="20">
                  <c:v>9.9660698328079889E-2</c:v>
                </c:pt>
                <c:pt idx="21">
                  <c:v>7.7729411470500054E-2</c:v>
                </c:pt>
                <c:pt idx="22">
                  <c:v>-0.32154853837346309</c:v>
                </c:pt>
                <c:pt idx="23">
                  <c:v>-0.45224884810158983</c:v>
                </c:pt>
                <c:pt idx="24">
                  <c:v>-0.51526321018536692</c:v>
                </c:pt>
              </c:numCache>
            </c:numRef>
          </c:xVal>
          <c:yVal>
            <c:numRef>
              <c:f>Microwave!$D$118:$D$142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FC-4CE5-BC24-4575D7AA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7440"/>
        <c:axId val="321696544"/>
      </c:scatterChart>
      <c:valAx>
        <c:axId val="3108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96544"/>
        <c:crosses val="autoZero"/>
        <c:crossBetween val="midCat"/>
      </c:valAx>
      <c:valAx>
        <c:axId val="321696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7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2-2)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Microwave!$AI$118:$AI$142</c:f>
              <c:numCache>
                <c:formatCode>0.000</c:formatCode>
                <c:ptCount val="25"/>
                <c:pt idx="0">
                  <c:v>3.6338038247777149E-2</c:v>
                </c:pt>
                <c:pt idx="1">
                  <c:v>3.1500443492404884E-2</c:v>
                </c:pt>
                <c:pt idx="2">
                  <c:v>3.0950421194575028E-2</c:v>
                </c:pt>
                <c:pt idx="3">
                  <c:v>-6.8138249986077426E-2</c:v>
                </c:pt>
                <c:pt idx="4">
                  <c:v>7.6039751245843945E-2</c:v>
                </c:pt>
                <c:pt idx="5">
                  <c:v>-8.1539268507185625E-2</c:v>
                </c:pt>
                <c:pt idx="6">
                  <c:v>-2.6002890423114877E-2</c:v>
                </c:pt>
                <c:pt idx="7">
                  <c:v>-9.8229624989471631E-2</c:v>
                </c:pt>
                <c:pt idx="8">
                  <c:v>-8.7361267276719445E-2</c:v>
                </c:pt>
                <c:pt idx="9">
                  <c:v>-5.0439747246855404E-3</c:v>
                </c:pt>
                <c:pt idx="10">
                  <c:v>6.4355838378105545E-2</c:v>
                </c:pt>
                <c:pt idx="11">
                  <c:v>0.13526186165472609</c:v>
                </c:pt>
                <c:pt idx="12">
                  <c:v>1.4848515296762343E-2</c:v>
                </c:pt>
                <c:pt idx="13">
                  <c:v>-0.101131095609162</c:v>
                </c:pt>
                <c:pt idx="14">
                  <c:v>0.15466167476188275</c:v>
                </c:pt>
                <c:pt idx="15">
                  <c:v>-1.8833238780644024E-2</c:v>
                </c:pt>
                <c:pt idx="16">
                  <c:v>4.4624022546486231E-2</c:v>
                </c:pt>
                <c:pt idx="17">
                  <c:v>-9.1165935991739389E-2</c:v>
                </c:pt>
                <c:pt idx="18">
                  <c:v>1.2591359536600066E-2</c:v>
                </c:pt>
                <c:pt idx="19">
                  <c:v>-5.116968465881655E-2</c:v>
                </c:pt>
                <c:pt idx="20">
                  <c:v>-1.1215628514037235E-2</c:v>
                </c:pt>
                <c:pt idx="21">
                  <c:v>0.23999682121575461</c:v>
                </c:pt>
                <c:pt idx="22">
                  <c:v>-9.5012014135136269E-2</c:v>
                </c:pt>
                <c:pt idx="23">
                  <c:v>-0.1100279177808261</c:v>
                </c:pt>
                <c:pt idx="24">
                  <c:v>3.69778498497908E-3</c:v>
                </c:pt>
              </c:numCache>
            </c:numRef>
          </c:xVal>
          <c:yVal>
            <c:numRef>
              <c:f>Microwave!$D$118:$D$142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4-483A-87E6-0D9AD62D6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7440"/>
        <c:axId val="321696544"/>
      </c:scatterChart>
      <c:valAx>
        <c:axId val="3108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96544"/>
        <c:crosses val="autoZero"/>
        <c:crossBetween val="midCat"/>
      </c:valAx>
      <c:valAx>
        <c:axId val="321696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7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Microwave!$L$118:$L$142</c:f>
              <c:numCache>
                <c:formatCode>0.000</c:formatCode>
                <c:ptCount val="25"/>
                <c:pt idx="0">
                  <c:v>-8.2818017183162738</c:v>
                </c:pt>
                <c:pt idx="1">
                  <c:v>2.4681982816837262</c:v>
                </c:pt>
                <c:pt idx="2">
                  <c:v>4.9981982816825621</c:v>
                </c:pt>
                <c:pt idx="3">
                  <c:v>-39.061176256826002</c:v>
                </c:pt>
                <c:pt idx="4">
                  <c:v>-13.611176256825274</c:v>
                </c:pt>
                <c:pt idx="5">
                  <c:v>-0.34117625682483776</c:v>
                </c:pt>
                <c:pt idx="6">
                  <c:v>10.688823743173998</c:v>
                </c:pt>
                <c:pt idx="7">
                  <c:v>13.198823743176035</c:v>
                </c:pt>
                <c:pt idx="8">
                  <c:v>24.958823743174435</c:v>
                </c:pt>
                <c:pt idx="9">
                  <c:v>-34.957732312752341</c:v>
                </c:pt>
                <c:pt idx="10">
                  <c:v>-9.9377323127519048</c:v>
                </c:pt>
                <c:pt idx="11">
                  <c:v>3.3722676872457669</c:v>
                </c:pt>
                <c:pt idx="12">
                  <c:v>14.072267687246494</c:v>
                </c:pt>
                <c:pt idx="13">
                  <c:v>16.502267687246785</c:v>
                </c:pt>
                <c:pt idx="14">
                  <c:v>28.342267687246931</c:v>
                </c:pt>
                <c:pt idx="15">
                  <c:v>-35.961469886093255</c:v>
                </c:pt>
                <c:pt idx="16">
                  <c:v>1.9185301139077637</c:v>
                </c:pt>
                <c:pt idx="17">
                  <c:v>15.018530113906309</c:v>
                </c:pt>
                <c:pt idx="18">
                  <c:v>-20.202388976860675</c:v>
                </c:pt>
                <c:pt idx="19">
                  <c:v>-17.172388976861839</c:v>
                </c:pt>
                <c:pt idx="20">
                  <c:v>-4.2623889768583467</c:v>
                </c:pt>
                <c:pt idx="21">
                  <c:v>6.5076110231384519</c:v>
                </c:pt>
                <c:pt idx="22">
                  <c:v>8.6476110231415078</c:v>
                </c:pt>
                <c:pt idx="23">
                  <c:v>13.087611023140198</c:v>
                </c:pt>
                <c:pt idx="24">
                  <c:v>20.007611023138452</c:v>
                </c:pt>
              </c:numCache>
            </c:numRef>
          </c:xVal>
          <c:yVal>
            <c:numRef>
              <c:f>Microwave!$D$118:$D$142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53-476E-894D-F592C291D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7440"/>
        <c:axId val="321696544"/>
      </c:scatterChart>
      <c:valAx>
        <c:axId val="3108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696544"/>
        <c:crosses val="autoZero"/>
        <c:crossBetween val="midCat"/>
      </c:valAx>
      <c:valAx>
        <c:axId val="321696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7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10</xdr:row>
      <xdr:rowOff>166687</xdr:rowOff>
    </xdr:from>
    <xdr:to>
      <xdr:col>21</xdr:col>
      <xdr:colOff>276225</xdr:colOff>
      <xdr:row>39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73</xdr:row>
      <xdr:rowOff>180974</xdr:rowOff>
    </xdr:from>
    <xdr:to>
      <xdr:col>22</xdr:col>
      <xdr:colOff>600075</xdr:colOff>
      <xdr:row>112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184</xdr:row>
      <xdr:rowOff>166687</xdr:rowOff>
    </xdr:from>
    <xdr:to>
      <xdr:col>5</xdr:col>
      <xdr:colOff>238125</xdr:colOff>
      <xdr:row>199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28575</xdr:colOff>
      <xdr:row>184</xdr:row>
      <xdr:rowOff>180975</xdr:rowOff>
    </xdr:from>
    <xdr:to>
      <xdr:col>18</xdr:col>
      <xdr:colOff>190500</xdr:colOff>
      <xdr:row>199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257175</xdr:colOff>
      <xdr:row>168</xdr:row>
      <xdr:rowOff>38100</xdr:rowOff>
    </xdr:from>
    <xdr:to>
      <xdr:col>22</xdr:col>
      <xdr:colOff>590550</xdr:colOff>
      <xdr:row>171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200</xdr:row>
      <xdr:rowOff>66675</xdr:rowOff>
    </xdr:from>
    <xdr:to>
      <xdr:col>5</xdr:col>
      <xdr:colOff>104775</xdr:colOff>
      <xdr:row>214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400050</xdr:colOff>
      <xdr:row>200</xdr:row>
      <xdr:rowOff>9525</xdr:rowOff>
    </xdr:from>
    <xdr:to>
      <xdr:col>12</xdr:col>
      <xdr:colOff>457200</xdr:colOff>
      <xdr:row>214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19050</xdr:colOff>
      <xdr:row>200</xdr:row>
      <xdr:rowOff>9525</xdr:rowOff>
    </xdr:from>
    <xdr:to>
      <xdr:col>18</xdr:col>
      <xdr:colOff>180975</xdr:colOff>
      <xdr:row>214</xdr:row>
      <xdr:rowOff>28575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400050</xdr:colOff>
      <xdr:row>184</xdr:row>
      <xdr:rowOff>142875</xdr:rowOff>
    </xdr:from>
    <xdr:to>
      <xdr:col>12</xdr:col>
      <xdr:colOff>542925</xdr:colOff>
      <xdr:row>199</xdr:row>
      <xdr:rowOff>28575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219075</xdr:colOff>
      <xdr:row>154</xdr:row>
      <xdr:rowOff>152400</xdr:rowOff>
    </xdr:from>
    <xdr:to>
      <xdr:col>22</xdr:col>
      <xdr:colOff>552450</xdr:colOff>
      <xdr:row>157</xdr:row>
      <xdr:rowOff>133350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4"/>
  <sheetViews>
    <sheetView tabSelected="1" topLeftCell="A208" workbookViewId="0">
      <selection activeCell="A184" sqref="A184:XFD184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2.140625" customWidth="1"/>
    <col min="5" max="5" width="16.7109375" bestFit="1" customWidth="1"/>
    <col min="6" max="6" width="11.5703125" bestFit="1" customWidth="1"/>
    <col min="13" max="13" width="9.140625" customWidth="1"/>
    <col min="15" max="15" width="19.5703125" bestFit="1" customWidth="1"/>
    <col min="18" max="18" width="17.85546875" bestFit="1" customWidth="1"/>
  </cols>
  <sheetData>
    <row r="1" spans="1:11" x14ac:dyDescent="0.25">
      <c r="A1" t="s">
        <v>5</v>
      </c>
    </row>
    <row r="3" spans="1:11" x14ac:dyDescent="0.25">
      <c r="A3" t="s">
        <v>34</v>
      </c>
    </row>
    <row r="4" spans="1:11" x14ac:dyDescent="0.25">
      <c r="B4" t="s">
        <v>1</v>
      </c>
      <c r="C4" t="s">
        <v>2</v>
      </c>
      <c r="E4" t="s">
        <v>3</v>
      </c>
      <c r="F4" t="s">
        <v>4</v>
      </c>
    </row>
    <row r="5" spans="1:11" x14ac:dyDescent="0.25">
      <c r="A5" t="s">
        <v>6</v>
      </c>
      <c r="B5" s="2">
        <v>22.989769280899999</v>
      </c>
      <c r="C5" s="3">
        <v>2.8999999999999999E-9</v>
      </c>
      <c r="D5" s="3"/>
      <c r="E5" s="4">
        <v>100</v>
      </c>
      <c r="F5" s="5">
        <v>1.5</v>
      </c>
      <c r="I5">
        <f>6200*3</f>
        <v>18600</v>
      </c>
      <c r="K5">
        <f>21148.85/6200</f>
        <v>3.4111048387096772</v>
      </c>
    </row>
    <row r="6" spans="1:11" x14ac:dyDescent="0.25">
      <c r="A6" t="s">
        <v>7</v>
      </c>
      <c r="B6" s="2">
        <v>126.904473</v>
      </c>
      <c r="C6" s="3">
        <v>3.9999999999999998E-6</v>
      </c>
      <c r="D6" s="3"/>
      <c r="E6" s="4">
        <v>100</v>
      </c>
      <c r="F6" s="5">
        <v>2.5</v>
      </c>
      <c r="I6">
        <f>6200*4</f>
        <v>24800</v>
      </c>
      <c r="K6">
        <f>21129/6200</f>
        <v>3.4079032258064514</v>
      </c>
    </row>
    <row r="7" spans="1:11" x14ac:dyDescent="0.25">
      <c r="B7" s="1">
        <f>B5*B6/(B5+B6)</f>
        <v>19.463753314265638</v>
      </c>
    </row>
    <row r="8" spans="1:11" x14ac:dyDescent="0.25">
      <c r="B8" s="1"/>
    </row>
    <row r="9" spans="1:11" s="12" customFormat="1" x14ac:dyDescent="0.25">
      <c r="A9" s="12" t="s">
        <v>64</v>
      </c>
      <c r="B9" s="19"/>
    </row>
    <row r="10" spans="1:11" x14ac:dyDescent="0.25">
      <c r="B10" s="1"/>
    </row>
    <row r="11" spans="1:11" x14ac:dyDescent="0.25">
      <c r="A11" t="s">
        <v>0</v>
      </c>
    </row>
    <row r="12" spans="1:11" x14ac:dyDescent="0.25">
      <c r="A12" s="6">
        <v>20663.68</v>
      </c>
      <c r="B12">
        <v>0.2</v>
      </c>
      <c r="C12">
        <v>1</v>
      </c>
    </row>
    <row r="13" spans="1:11" x14ac:dyDescent="0.25">
      <c r="A13" s="6">
        <v>20674.43</v>
      </c>
      <c r="B13">
        <v>0.2</v>
      </c>
      <c r="C13">
        <v>1</v>
      </c>
    </row>
    <row r="14" spans="1:11" x14ac:dyDescent="0.25">
      <c r="A14" s="6">
        <v>20676.96</v>
      </c>
      <c r="B14">
        <v>0.2</v>
      </c>
      <c r="C14">
        <v>1</v>
      </c>
    </row>
    <row r="15" spans="1:11" x14ac:dyDescent="0.25">
      <c r="A15" s="6">
        <v>20738.98</v>
      </c>
      <c r="B15">
        <v>0.2</v>
      </c>
      <c r="C15">
        <v>1</v>
      </c>
    </row>
    <row r="16" spans="1:11" x14ac:dyDescent="0.25">
      <c r="A16" s="6">
        <v>20764.43</v>
      </c>
      <c r="B16">
        <v>0.4</v>
      </c>
      <c r="C16">
        <v>1</v>
      </c>
    </row>
    <row r="17" spans="1:3" x14ac:dyDescent="0.25">
      <c r="A17" s="6">
        <v>20777.7</v>
      </c>
      <c r="B17">
        <v>0.2</v>
      </c>
      <c r="C17">
        <v>1</v>
      </c>
    </row>
    <row r="18" spans="1:3" x14ac:dyDescent="0.25">
      <c r="A18" s="6">
        <v>20788.73</v>
      </c>
      <c r="B18">
        <v>0.2</v>
      </c>
      <c r="C18">
        <v>1</v>
      </c>
    </row>
    <row r="19" spans="1:3" x14ac:dyDescent="0.25">
      <c r="A19" s="6">
        <v>20791.240000000002</v>
      </c>
      <c r="B19">
        <v>0.2</v>
      </c>
      <c r="C19">
        <v>1</v>
      </c>
    </row>
    <row r="20" spans="1:3" x14ac:dyDescent="0.25">
      <c r="A20" s="6">
        <v>20803</v>
      </c>
      <c r="B20">
        <v>0.2</v>
      </c>
      <c r="C20">
        <v>1</v>
      </c>
    </row>
    <row r="21" spans="1:3" x14ac:dyDescent="0.25">
      <c r="A21" s="6">
        <v>20854.59</v>
      </c>
      <c r="B21">
        <v>0.2</v>
      </c>
      <c r="C21">
        <v>1</v>
      </c>
    </row>
    <row r="22" spans="1:3" x14ac:dyDescent="0.25">
      <c r="A22" s="6">
        <v>20879.61</v>
      </c>
      <c r="B22">
        <v>0.2</v>
      </c>
      <c r="C22">
        <v>1</v>
      </c>
    </row>
    <row r="23" spans="1:3" x14ac:dyDescent="0.25">
      <c r="A23" s="6">
        <v>20892.919999999998</v>
      </c>
      <c r="B23">
        <v>0.2</v>
      </c>
      <c r="C23">
        <v>1</v>
      </c>
    </row>
    <row r="24" spans="1:3" x14ac:dyDescent="0.25">
      <c r="A24" s="6">
        <v>20903.62</v>
      </c>
      <c r="B24">
        <v>0.2</v>
      </c>
      <c r="C24">
        <v>1</v>
      </c>
    </row>
    <row r="25" spans="1:3" x14ac:dyDescent="0.25">
      <c r="A25" s="6">
        <v>20906.05</v>
      </c>
      <c r="B25">
        <v>0.2</v>
      </c>
      <c r="C25">
        <v>1</v>
      </c>
    </row>
    <row r="26" spans="1:3" x14ac:dyDescent="0.25">
      <c r="A26" s="6">
        <v>20917.89</v>
      </c>
      <c r="B26">
        <v>0.2</v>
      </c>
      <c r="C26">
        <v>1</v>
      </c>
    </row>
    <row r="27" spans="1:3" x14ac:dyDescent="0.25">
      <c r="A27" s="6">
        <v>20970.52</v>
      </c>
      <c r="B27">
        <v>0.2</v>
      </c>
      <c r="C27">
        <v>1</v>
      </c>
    </row>
    <row r="28" spans="1:3" x14ac:dyDescent="0.25">
      <c r="A28" s="6">
        <v>21008.400000000001</v>
      </c>
      <c r="B28">
        <v>0.2</v>
      </c>
      <c r="C28">
        <v>1</v>
      </c>
    </row>
    <row r="29" spans="1:3" x14ac:dyDescent="0.25">
      <c r="A29" s="6">
        <v>21021.5</v>
      </c>
      <c r="B29">
        <v>0.2</v>
      </c>
      <c r="C29">
        <v>1</v>
      </c>
    </row>
    <row r="30" spans="1:3" x14ac:dyDescent="0.25">
      <c r="A30" s="6">
        <v>21108.639999999999</v>
      </c>
      <c r="B30">
        <v>0.2</v>
      </c>
      <c r="C30">
        <v>1</v>
      </c>
    </row>
    <row r="31" spans="1:3" x14ac:dyDescent="0.25">
      <c r="A31" s="6">
        <v>21111.67</v>
      </c>
      <c r="B31">
        <v>0.2</v>
      </c>
      <c r="C31">
        <v>1</v>
      </c>
    </row>
    <row r="32" spans="1:3" x14ac:dyDescent="0.25">
      <c r="A32" s="6">
        <v>21124.58</v>
      </c>
      <c r="B32">
        <v>0.2</v>
      </c>
      <c r="C32">
        <v>1</v>
      </c>
    </row>
    <row r="33" spans="1:29" x14ac:dyDescent="0.25">
      <c r="A33" s="6">
        <v>21135.35</v>
      </c>
      <c r="B33">
        <v>0.2</v>
      </c>
      <c r="C33">
        <v>1</v>
      </c>
    </row>
    <row r="34" spans="1:29" x14ac:dyDescent="0.25">
      <c r="A34" s="6">
        <v>21137.49</v>
      </c>
      <c r="B34">
        <v>0.2</v>
      </c>
      <c r="C34">
        <v>1</v>
      </c>
    </row>
    <row r="35" spans="1:29" x14ac:dyDescent="0.25">
      <c r="A35" s="6">
        <v>21141.93</v>
      </c>
      <c r="B35">
        <v>0.2</v>
      </c>
      <c r="C35">
        <v>1</v>
      </c>
    </row>
    <row r="36" spans="1:29" x14ac:dyDescent="0.25">
      <c r="A36" s="6">
        <v>21148.85</v>
      </c>
      <c r="B36">
        <v>0.2</v>
      </c>
      <c r="C36">
        <v>1</v>
      </c>
    </row>
    <row r="37" spans="1:29" x14ac:dyDescent="0.25">
      <c r="A37" s="6"/>
    </row>
    <row r="38" spans="1:29" x14ac:dyDescent="0.25">
      <c r="A38" s="6"/>
    </row>
    <row r="39" spans="1:29" x14ac:dyDescent="0.25">
      <c r="A39" s="6"/>
    </row>
    <row r="40" spans="1:29" x14ac:dyDescent="0.25">
      <c r="A40" s="6"/>
    </row>
    <row r="42" spans="1:29" s="12" customFormat="1" x14ac:dyDescent="0.25">
      <c r="A42" s="12" t="s">
        <v>65</v>
      </c>
    </row>
    <row r="44" spans="1:29" x14ac:dyDescent="0.25">
      <c r="B44" t="s">
        <v>8</v>
      </c>
    </row>
    <row r="45" spans="1:29" x14ac:dyDescent="0.25">
      <c r="B45" t="s">
        <v>9</v>
      </c>
      <c r="C45" t="s">
        <v>14</v>
      </c>
      <c r="E45" t="s">
        <v>10</v>
      </c>
      <c r="F45" t="s">
        <v>11</v>
      </c>
      <c r="G45" t="s">
        <v>12</v>
      </c>
      <c r="H45" t="s">
        <v>13</v>
      </c>
      <c r="J45" t="s">
        <v>16</v>
      </c>
      <c r="K45" t="s">
        <v>11</v>
      </c>
      <c r="L45" t="s">
        <v>12</v>
      </c>
      <c r="M45" t="s">
        <v>15</v>
      </c>
      <c r="N45" t="s">
        <v>13</v>
      </c>
      <c r="P45" t="s">
        <v>17</v>
      </c>
      <c r="Q45" t="s">
        <v>11</v>
      </c>
      <c r="R45" t="s">
        <v>12</v>
      </c>
      <c r="S45" t="s">
        <v>15</v>
      </c>
      <c r="T45" t="s">
        <v>18</v>
      </c>
      <c r="U45" t="s">
        <v>13</v>
      </c>
      <c r="W45" t="s">
        <v>19</v>
      </c>
      <c r="X45" t="s">
        <v>11</v>
      </c>
      <c r="Y45" t="s">
        <v>12</v>
      </c>
      <c r="Z45" t="s">
        <v>15</v>
      </c>
      <c r="AA45" t="s">
        <v>18</v>
      </c>
      <c r="AB45" t="s">
        <v>63</v>
      </c>
      <c r="AC45" t="s">
        <v>13</v>
      </c>
    </row>
    <row r="46" spans="1:29" x14ac:dyDescent="0.25">
      <c r="A46" s="6">
        <v>20663.68</v>
      </c>
      <c r="B46" s="6">
        <f>B$72</f>
        <v>20917.710399999996</v>
      </c>
      <c r="C46" s="6">
        <f>($A46-B46)^2</f>
        <v>64531.44412415797</v>
      </c>
      <c r="D46" s="6"/>
      <c r="E46">
        <f>INDEX(F$72:G$72,MATCH(H46,F46:G46,0))</f>
        <v>20802.255367097419</v>
      </c>
      <c r="F46">
        <f>($A46-F$72)^2</f>
        <v>19203.132366184458</v>
      </c>
      <c r="G46">
        <f>($A46-G$72)^2</f>
        <v>182510.90295080893</v>
      </c>
      <c r="H46">
        <f>MIN(F46:G46)</f>
        <v>19203.132366184458</v>
      </c>
      <c r="J46">
        <f>INDEX(K$72:M$72,MATCH(N46,K46:M46,0))</f>
        <v>20742.127777387082</v>
      </c>
      <c r="K46">
        <f>($A46-K$72)^2</f>
        <v>6154.0537769732009</v>
      </c>
      <c r="L46">
        <f>($A46-L$72)^2</f>
        <v>57561.606172179912</v>
      </c>
      <c r="M46">
        <f>($A46-M$72)^2</f>
        <v>194117.58972011486</v>
      </c>
      <c r="N46">
        <f>MIN(K46:M46)</f>
        <v>6154.0537769732009</v>
      </c>
      <c r="P46">
        <f>INDEX(Q$72:T$72,MATCH(U46,Q46:T46,0))</f>
        <v>20742.127777777787</v>
      </c>
      <c r="Q46">
        <f>($A46-Q$72)^2</f>
        <v>6154.0538382729801</v>
      </c>
      <c r="R46">
        <f>($A46-R$72)^2</f>
        <v>52334.187780500783</v>
      </c>
      <c r="S46">
        <f>($A46-S$72)^2</f>
        <v>113205.33194949549</v>
      </c>
      <c r="T46">
        <f>($A46-T$72)^2</f>
        <v>217255.86862346155</v>
      </c>
      <c r="U46">
        <f>MIN(Q46:T46)</f>
        <v>6154.0538382729801</v>
      </c>
      <c r="W46">
        <f t="shared" ref="W46:W70" si="0">INDEX(X$72:AB$72,MATCH(AC46,X46:AB46,0))</f>
        <v>20671.690000395472</v>
      </c>
      <c r="X46">
        <f>($A46-X$72)^2</f>
        <v>64.160106335464178</v>
      </c>
      <c r="Y46">
        <f>($A46-Y$72)^2</f>
        <v>12920.111103708607</v>
      </c>
      <c r="Z46">
        <f>($A46-Z$72)^2</f>
        <v>52334.187766658826</v>
      </c>
      <c r="AA46">
        <f>($A46-AA$72)^2</f>
        <v>113205.33159983784</v>
      </c>
      <c r="AB46">
        <f>($A46-AB$72)^2</f>
        <v>217255.8686248927</v>
      </c>
      <c r="AC46">
        <f t="shared" ref="AC46:AC70" si="1">MIN(X46:AB46)</f>
        <v>64.160106335464178</v>
      </c>
    </row>
    <row r="47" spans="1:29" x14ac:dyDescent="0.25">
      <c r="A47" s="6">
        <v>20674.43</v>
      </c>
      <c r="B47" s="6">
        <f t="shared" ref="B47:B70" si="2">B$72</f>
        <v>20917.710399999996</v>
      </c>
      <c r="C47" s="6">
        <f t="shared" ref="C47:C70" si="3">($A47-B47)^2</f>
        <v>59185.353024158059</v>
      </c>
      <c r="D47" s="6"/>
      <c r="E47">
        <f t="shared" ref="E47:E70" si="4">INDEX(F$72:G$72,MATCH(H47,F47:G47,0))</f>
        <v>20802.255367097419</v>
      </c>
      <c r="F47">
        <f t="shared" ref="F47:G70" si="5">($A47-F$72)^2</f>
        <v>16339.324473589948</v>
      </c>
      <c r="G47">
        <f t="shared" si="5"/>
        <v>173441.38706850802</v>
      </c>
      <c r="H47">
        <f t="shared" ref="H47:H70" si="6">MIN(F47:G47)</f>
        <v>16339.324473589948</v>
      </c>
      <c r="J47">
        <f t="shared" ref="J47:J70" si="7">INDEX(K$72:M$72,MATCH(N47,K47:M47,0))</f>
        <v>20742.127777387082</v>
      </c>
      <c r="K47">
        <f t="shared" ref="K47:M70" si="8">($A47-K$72)^2</f>
        <v>4582.9890631509343</v>
      </c>
      <c r="L47">
        <f t="shared" si="8"/>
        <v>52518.888682387755</v>
      </c>
      <c r="M47">
        <f t="shared" si="8"/>
        <v>184760.51500294442</v>
      </c>
      <c r="N47">
        <f t="shared" ref="N47:N70" si="9">MIN(K47:M47)</f>
        <v>4582.9890631509343</v>
      </c>
      <c r="P47">
        <f t="shared" ref="P47:P70" si="10">INDEX(Q$72:T$72,MATCH(U47,Q47:T47,0))</f>
        <v>20742.127777777787</v>
      </c>
      <c r="Q47">
        <f t="shared" ref="Q47:T70" si="11">($A47-Q$72)^2</f>
        <v>4582.9891160505695</v>
      </c>
      <c r="R47">
        <f t="shared" si="11"/>
        <v>47531.26694703949</v>
      </c>
      <c r="S47">
        <f t="shared" si="11"/>
        <v>106087.00443832901</v>
      </c>
      <c r="T47">
        <f t="shared" si="11"/>
        <v>207350.12755200962</v>
      </c>
      <c r="U47">
        <f t="shared" ref="U47:U70" si="12">MIN(Q47:T47)</f>
        <v>4582.9891160505695</v>
      </c>
      <c r="W47">
        <f t="shared" si="0"/>
        <v>20671.690000395472</v>
      </c>
      <c r="X47">
        <f t="shared" ref="X47:X70" si="13">($A47-X$72)^2</f>
        <v>7.5075978328127118</v>
      </c>
      <c r="Y47">
        <f t="shared" ref="Y47:AB70" si="14">($A47-Y$72)^2</f>
        <v>10591.840271075363</v>
      </c>
      <c r="Z47">
        <f t="shared" si="14"/>
        <v>47531.26693384799</v>
      </c>
      <c r="AA47">
        <f t="shared" si="14"/>
        <v>106087.00409984302</v>
      </c>
      <c r="AB47">
        <f t="shared" si="14"/>
        <v>207350.12755340777</v>
      </c>
      <c r="AC47">
        <f t="shared" si="1"/>
        <v>7.5075978328127118</v>
      </c>
    </row>
    <row r="48" spans="1:29" x14ac:dyDescent="0.25">
      <c r="A48" s="6">
        <v>20676.96</v>
      </c>
      <c r="B48" s="6">
        <f t="shared" si="2"/>
        <v>20917.710399999996</v>
      </c>
      <c r="C48" s="6">
        <f t="shared" si="3"/>
        <v>57960.75510015864</v>
      </c>
      <c r="D48" s="6"/>
      <c r="E48">
        <f t="shared" si="4"/>
        <v>20802.255367097419</v>
      </c>
      <c r="F48">
        <f t="shared" si="5"/>
        <v>15698.929016077298</v>
      </c>
      <c r="G48">
        <f t="shared" si="5"/>
        <v>171340.48545155817</v>
      </c>
      <c r="H48">
        <f t="shared" si="6"/>
        <v>15698.929016077298</v>
      </c>
      <c r="J48">
        <f t="shared" si="7"/>
        <v>20742.127777387082</v>
      </c>
      <c r="K48">
        <f t="shared" si="8"/>
        <v>4246.8392095724503</v>
      </c>
      <c r="L48">
        <f t="shared" si="8"/>
        <v>51365.68938479069</v>
      </c>
      <c r="M48">
        <f t="shared" si="8"/>
        <v>182591.93674857877</v>
      </c>
      <c r="N48">
        <f t="shared" si="9"/>
        <v>4246.8392095724503</v>
      </c>
      <c r="P48">
        <f t="shared" si="10"/>
        <v>20742.127777777787</v>
      </c>
      <c r="Q48">
        <f t="shared" si="11"/>
        <v>4246.8392604951214</v>
      </c>
      <c r="R48">
        <f t="shared" si="11"/>
        <v>46434.503513676544</v>
      </c>
      <c r="S48">
        <f t="shared" si="11"/>
        <v>104445.31273570174</v>
      </c>
      <c r="T48">
        <f t="shared" si="11"/>
        <v>205052.42130914805</v>
      </c>
      <c r="U48">
        <f t="shared" si="12"/>
        <v>4246.8392604951214</v>
      </c>
      <c r="W48">
        <f t="shared" si="0"/>
        <v>20671.690000395472</v>
      </c>
      <c r="X48">
        <f t="shared" si="13"/>
        <v>27.772895831711303</v>
      </c>
      <c r="Y48">
        <f t="shared" si="14"/>
        <v>10077.48283790703</v>
      </c>
      <c r="Z48">
        <f t="shared" si="14"/>
        <v>46434.503500638122</v>
      </c>
      <c r="AA48">
        <f t="shared" si="14"/>
        <v>104445.31239984499</v>
      </c>
      <c r="AB48">
        <f t="shared" si="14"/>
        <v>205052.42131053843</v>
      </c>
      <c r="AC48">
        <f t="shared" si="1"/>
        <v>27.772895831711303</v>
      </c>
    </row>
    <row r="49" spans="1:29" x14ac:dyDescent="0.25">
      <c r="A49" s="6">
        <v>20738.98</v>
      </c>
      <c r="B49" s="6">
        <f t="shared" si="2"/>
        <v>20917.710399999996</v>
      </c>
      <c r="C49" s="6">
        <f t="shared" si="3"/>
        <v>31944.555884158832</v>
      </c>
      <c r="D49" s="6"/>
      <c r="E49">
        <f t="shared" si="4"/>
        <v>20802.255367097419</v>
      </c>
      <c r="F49">
        <f t="shared" si="5"/>
        <v>4003.7720813132364</v>
      </c>
      <c r="G49">
        <f t="shared" si="5"/>
        <v>123842.72297990171</v>
      </c>
      <c r="H49">
        <f t="shared" si="6"/>
        <v>4003.7720813132364</v>
      </c>
      <c r="J49">
        <f t="shared" si="7"/>
        <v>20742.127777387082</v>
      </c>
      <c r="K49">
        <f t="shared" si="8"/>
        <v>9.9085024786304299</v>
      </c>
      <c r="L49">
        <f t="shared" si="8"/>
        <v>27099.744243682537</v>
      </c>
      <c r="M49">
        <f t="shared" si="8"/>
        <v>133435.16042216783</v>
      </c>
      <c r="N49">
        <f t="shared" si="9"/>
        <v>9.9085024786304299</v>
      </c>
      <c r="P49">
        <f t="shared" si="10"/>
        <v>20742.127777777787</v>
      </c>
      <c r="Q49">
        <f t="shared" si="11"/>
        <v>9.9085049383313564</v>
      </c>
      <c r="R49">
        <f t="shared" si="11"/>
        <v>23552.017779604714</v>
      </c>
      <c r="S49">
        <f t="shared" si="11"/>
        <v>68204.545871278518</v>
      </c>
      <c r="T49">
        <f t="shared" si="11"/>
        <v>152730.22290901281</v>
      </c>
      <c r="U49">
        <f t="shared" si="12"/>
        <v>9.9085049383313564</v>
      </c>
      <c r="W49">
        <f t="shared" si="0"/>
        <v>20777.346666634105</v>
      </c>
      <c r="X49">
        <f t="shared" si="13"/>
        <v>4527.9440467772583</v>
      </c>
      <c r="Y49">
        <f t="shared" si="14"/>
        <v>1472.0011086125503</v>
      </c>
      <c r="Z49">
        <f t="shared" si="14"/>
        <v>23552.017770318926</v>
      </c>
      <c r="AA49">
        <f t="shared" si="14"/>
        <v>68204.545599874516</v>
      </c>
      <c r="AB49">
        <f t="shared" si="14"/>
        <v>152730.22291021279</v>
      </c>
      <c r="AC49">
        <f t="shared" si="1"/>
        <v>1472.0011086125503</v>
      </c>
    </row>
    <row r="50" spans="1:29" x14ac:dyDescent="0.25">
      <c r="A50" s="6">
        <v>20764.43</v>
      </c>
      <c r="B50" s="6">
        <f t="shared" si="2"/>
        <v>20917.710399999996</v>
      </c>
      <c r="C50" s="6">
        <f t="shared" si="3"/>
        <v>23494.881024158774</v>
      </c>
      <c r="D50" s="6"/>
      <c r="E50">
        <f t="shared" si="4"/>
        <v>20802.255367097419</v>
      </c>
      <c r="F50">
        <f t="shared" si="5"/>
        <v>1430.7583960545135</v>
      </c>
      <c r="G50">
        <f t="shared" si="5"/>
        <v>106578.05642598881</v>
      </c>
      <c r="H50">
        <f t="shared" si="6"/>
        <v>1430.7583960545135</v>
      </c>
      <c r="J50">
        <f t="shared" si="7"/>
        <v>20742.127777387082</v>
      </c>
      <c r="K50">
        <f t="shared" si="8"/>
        <v>497.38913347614346</v>
      </c>
      <c r="L50">
        <f t="shared" si="8"/>
        <v>19368.288767848775</v>
      </c>
      <c r="M50">
        <f t="shared" si="8"/>
        <v>115489.71504523815</v>
      </c>
      <c r="N50">
        <f t="shared" si="9"/>
        <v>497.38913347614346</v>
      </c>
      <c r="P50">
        <f t="shared" si="10"/>
        <v>20742.127777777787</v>
      </c>
      <c r="Q50">
        <f t="shared" si="11"/>
        <v>497.38911604899181</v>
      </c>
      <c r="R50">
        <f t="shared" si="11"/>
        <v>16388.266945968226</v>
      </c>
      <c r="S50">
        <f t="shared" si="11"/>
        <v>55559.204344842132</v>
      </c>
      <c r="T50">
        <f t="shared" si="11"/>
        <v>133485.84183752839</v>
      </c>
      <c r="U50">
        <f t="shared" si="12"/>
        <v>497.38911604899181</v>
      </c>
      <c r="W50">
        <f t="shared" si="0"/>
        <v>20777.346666634105</v>
      </c>
      <c r="X50">
        <f t="shared" si="13"/>
        <v>8600.7075266478241</v>
      </c>
      <c r="Y50">
        <f t="shared" si="14"/>
        <v>166.8402769365841</v>
      </c>
      <c r="Z50">
        <f t="shared" si="14"/>
        <v>16388.266938222336</v>
      </c>
      <c r="AA50">
        <f t="shared" si="14"/>
        <v>55559.204099886396</v>
      </c>
      <c r="AB50">
        <f t="shared" si="14"/>
        <v>133485.8418386502</v>
      </c>
      <c r="AC50">
        <f t="shared" si="1"/>
        <v>166.8402769365841</v>
      </c>
    </row>
    <row r="51" spans="1:29" x14ac:dyDescent="0.25">
      <c r="A51" s="6">
        <v>20777.7</v>
      </c>
      <c r="B51" s="6">
        <f t="shared" si="2"/>
        <v>20917.710399999996</v>
      </c>
      <c r="C51" s="6">
        <f t="shared" si="3"/>
        <v>19602.912108158758</v>
      </c>
      <c r="D51" s="6"/>
      <c r="E51">
        <f t="shared" si="4"/>
        <v>20802.255367097419</v>
      </c>
      <c r="F51">
        <f t="shared" si="5"/>
        <v>602.96605328898988</v>
      </c>
      <c r="G51">
        <f t="shared" si="5"/>
        <v>98089.822685697101</v>
      </c>
      <c r="H51">
        <f t="shared" si="6"/>
        <v>602.96605328898988</v>
      </c>
      <c r="J51">
        <f t="shared" si="7"/>
        <v>20742.127777387082</v>
      </c>
      <c r="K51">
        <f t="shared" si="8"/>
        <v>1265.3830216230137</v>
      </c>
      <c r="L51">
        <f t="shared" si="8"/>
        <v>15850.809880449418</v>
      </c>
      <c r="M51">
        <f t="shared" si="8"/>
        <v>106646.51332925161</v>
      </c>
      <c r="N51">
        <f t="shared" si="9"/>
        <v>1265.3830216230137</v>
      </c>
      <c r="P51">
        <f t="shared" si="10"/>
        <v>20742.127777777787</v>
      </c>
      <c r="Q51">
        <f t="shared" si="11"/>
        <v>1265.3829938265681</v>
      </c>
      <c r="R51">
        <f t="shared" si="11"/>
        <v>13166.797512476838</v>
      </c>
      <c r="S51">
        <f t="shared" si="11"/>
        <v>49479.553831057812</v>
      </c>
      <c r="T51">
        <f t="shared" si="11"/>
        <v>123965.35616607069</v>
      </c>
      <c r="U51">
        <f t="shared" si="12"/>
        <v>1265.3829938265681</v>
      </c>
      <c r="W51">
        <f t="shared" si="0"/>
        <v>20777.346666634105</v>
      </c>
      <c r="X51">
        <f t="shared" si="13"/>
        <v>11238.120016152085</v>
      </c>
      <c r="Y51">
        <f t="shared" si="14"/>
        <v>0.12484446745547119</v>
      </c>
      <c r="Z51">
        <f t="shared" si="14"/>
        <v>13166.797505533877</v>
      </c>
      <c r="AA51">
        <f t="shared" si="14"/>
        <v>49479.553599892599</v>
      </c>
      <c r="AB51">
        <f t="shared" si="14"/>
        <v>123965.35616715175</v>
      </c>
      <c r="AC51">
        <f t="shared" si="1"/>
        <v>0.12484446745547119</v>
      </c>
    </row>
    <row r="52" spans="1:29" x14ac:dyDescent="0.25">
      <c r="A52" s="6">
        <v>20788.73</v>
      </c>
      <c r="B52" s="6">
        <f t="shared" si="2"/>
        <v>20917.710399999996</v>
      </c>
      <c r="C52" s="6">
        <f t="shared" si="3"/>
        <v>16635.943584159158</v>
      </c>
      <c r="D52" s="6"/>
      <c r="E52">
        <f t="shared" si="4"/>
        <v>20802.255367097419</v>
      </c>
      <c r="F52">
        <f t="shared" si="5"/>
        <v>182.93555511996618</v>
      </c>
      <c r="G52">
        <f t="shared" si="5"/>
        <v>91302.447152509063</v>
      </c>
      <c r="H52">
        <f t="shared" si="6"/>
        <v>182.93555511996618</v>
      </c>
      <c r="J52">
        <f t="shared" si="7"/>
        <v>20742.127777387082</v>
      </c>
      <c r="K52">
        <f t="shared" si="8"/>
        <v>2171.7671524638822</v>
      </c>
      <c r="L52">
        <f t="shared" si="8"/>
        <v>13195.116790923419</v>
      </c>
      <c r="M52">
        <f t="shared" si="8"/>
        <v>99564.089056657918</v>
      </c>
      <c r="N52">
        <f t="shared" si="9"/>
        <v>2171.7671524638822</v>
      </c>
      <c r="P52">
        <f t="shared" si="10"/>
        <v>20742.127777777787</v>
      </c>
      <c r="Q52">
        <f t="shared" si="11"/>
        <v>2171.7671160484979</v>
      </c>
      <c r="R52">
        <f t="shared" si="11"/>
        <v>10757.146945679133</v>
      </c>
      <c r="S52">
        <f t="shared" si="11"/>
        <v>44694.18831960098</v>
      </c>
      <c r="T52">
        <f t="shared" si="11"/>
        <v>116319.97469461896</v>
      </c>
      <c r="U52">
        <f t="shared" si="12"/>
        <v>2171.7671160484979</v>
      </c>
      <c r="W52">
        <f t="shared" si="0"/>
        <v>20777.346666634105</v>
      </c>
      <c r="X52">
        <f t="shared" si="13"/>
        <v>13698.361507427706</v>
      </c>
      <c r="Y52">
        <f t="shared" si="14"/>
        <v>129.58027851909705</v>
      </c>
      <c r="Z52">
        <f t="shared" si="14"/>
        <v>10757.146939403563</v>
      </c>
      <c r="AA52">
        <f t="shared" si="14"/>
        <v>44694.18809989842</v>
      </c>
      <c r="AB52">
        <f t="shared" si="14"/>
        <v>116319.97469566615</v>
      </c>
      <c r="AC52">
        <f t="shared" si="1"/>
        <v>129.58027851909705</v>
      </c>
    </row>
    <row r="53" spans="1:29" x14ac:dyDescent="0.25">
      <c r="A53" s="6">
        <v>20791.240000000002</v>
      </c>
      <c r="B53" s="6">
        <f t="shared" si="2"/>
        <v>20917.710399999996</v>
      </c>
      <c r="C53" s="6">
        <f t="shared" si="3"/>
        <v>15994.762076158659</v>
      </c>
      <c r="D53" s="6"/>
      <c r="E53">
        <f t="shared" si="4"/>
        <v>20802.255367097419</v>
      </c>
      <c r="F53">
        <f t="shared" si="5"/>
        <v>121.33831229087389</v>
      </c>
      <c r="G53">
        <f t="shared" si="5"/>
        <v>89791.88925347758</v>
      </c>
      <c r="H53">
        <f t="shared" si="6"/>
        <v>121.33831229087389</v>
      </c>
      <c r="J53">
        <f t="shared" si="7"/>
        <v>20742.127777387082</v>
      </c>
      <c r="K53">
        <f t="shared" si="8"/>
        <v>2412.0104099809259</v>
      </c>
      <c r="L53">
        <f t="shared" si="8"/>
        <v>12624.76949330637</v>
      </c>
      <c r="M53">
        <f t="shared" si="8"/>
        <v>97986.389513391725</v>
      </c>
      <c r="N53">
        <f t="shared" si="9"/>
        <v>2412.0104099809259</v>
      </c>
      <c r="P53">
        <f t="shared" si="10"/>
        <v>20742.127777777787</v>
      </c>
      <c r="Q53">
        <f t="shared" si="11"/>
        <v>2412.0103716042063</v>
      </c>
      <c r="R53">
        <f t="shared" si="11"/>
        <v>10242.789378982174</v>
      </c>
      <c r="S53">
        <f t="shared" si="11"/>
        <v>43639.210216992877</v>
      </c>
      <c r="T53">
        <f t="shared" si="11"/>
        <v>114614.16793746926</v>
      </c>
      <c r="U53">
        <f t="shared" si="12"/>
        <v>2412.0103716042063</v>
      </c>
      <c r="W53">
        <f t="shared" si="0"/>
        <v>20777.346666634105</v>
      </c>
      <c r="X53">
        <f t="shared" si="13"/>
        <v>14292.20240544292</v>
      </c>
      <c r="Y53">
        <f t="shared" si="14"/>
        <v>193.02471201594628</v>
      </c>
      <c r="Z53">
        <f t="shared" si="14"/>
        <v>10242.789372858475</v>
      </c>
      <c r="AA53">
        <f t="shared" si="14"/>
        <v>43639.209999898769</v>
      </c>
      <c r="AB53">
        <f t="shared" si="14"/>
        <v>114614.16793850876</v>
      </c>
      <c r="AC53">
        <f t="shared" si="1"/>
        <v>193.02471201594628</v>
      </c>
    </row>
    <row r="54" spans="1:29" x14ac:dyDescent="0.25">
      <c r="A54" s="6">
        <v>20803</v>
      </c>
      <c r="B54" s="6">
        <f t="shared" si="2"/>
        <v>20917.710399999996</v>
      </c>
      <c r="C54" s="6">
        <f t="shared" si="3"/>
        <v>13158.47586815915</v>
      </c>
      <c r="D54" s="6"/>
      <c r="E54">
        <f t="shared" si="4"/>
        <v>20802.255367097419</v>
      </c>
      <c r="F54">
        <f t="shared" si="5"/>
        <v>0.55447815960565927</v>
      </c>
      <c r="G54">
        <f t="shared" si="5"/>
        <v>82882.349516189352</v>
      </c>
      <c r="H54">
        <f t="shared" si="6"/>
        <v>0.55447815960565927</v>
      </c>
      <c r="J54">
        <f t="shared" si="7"/>
        <v>20742.127777387082</v>
      </c>
      <c r="K54">
        <f t="shared" si="8"/>
        <v>3705.4274858365893</v>
      </c>
      <c r="L54">
        <f t="shared" si="8"/>
        <v>10120.359904473629</v>
      </c>
      <c r="M54">
        <f t="shared" si="8"/>
        <v>90762.273785585756</v>
      </c>
      <c r="N54">
        <f t="shared" si="9"/>
        <v>3705.4274858365893</v>
      </c>
      <c r="P54">
        <f t="shared" si="10"/>
        <v>20742.127777777787</v>
      </c>
      <c r="Q54">
        <f t="shared" si="11"/>
        <v>3705.4274382705025</v>
      </c>
      <c r="R54">
        <f t="shared" si="11"/>
        <v>8000.7061788425117</v>
      </c>
      <c r="S54">
        <f t="shared" si="11"/>
        <v>38864.179804777923</v>
      </c>
      <c r="T54">
        <f t="shared" si="11"/>
        <v>106789.8367374448</v>
      </c>
      <c r="U54">
        <f t="shared" si="12"/>
        <v>3705.4274382705025</v>
      </c>
      <c r="W54">
        <f t="shared" si="0"/>
        <v>20777.346666634105</v>
      </c>
      <c r="X54">
        <f t="shared" si="13"/>
        <v>17242.315996141024</v>
      </c>
      <c r="Y54">
        <f t="shared" si="14"/>
        <v>658.09351278176109</v>
      </c>
      <c r="Z54">
        <f t="shared" si="14"/>
        <v>8000.7061734303743</v>
      </c>
      <c r="AA54">
        <f t="shared" si="14"/>
        <v>38864.179599905103</v>
      </c>
      <c r="AB54">
        <f t="shared" si="14"/>
        <v>106789.83673844818</v>
      </c>
      <c r="AC54">
        <f t="shared" si="1"/>
        <v>658.09351278176109</v>
      </c>
    </row>
    <row r="55" spans="1:29" x14ac:dyDescent="0.25">
      <c r="A55" s="6">
        <v>20854.59</v>
      </c>
      <c r="B55" s="6">
        <f t="shared" si="2"/>
        <v>20917.710399999996</v>
      </c>
      <c r="C55" s="6">
        <f t="shared" si="3"/>
        <v>3984.1848961595142</v>
      </c>
      <c r="D55" s="6"/>
      <c r="E55">
        <f t="shared" si="4"/>
        <v>20802.255367097419</v>
      </c>
      <c r="F55">
        <f t="shared" si="5"/>
        <v>2738.9138010478905</v>
      </c>
      <c r="G55">
        <f t="shared" si="5"/>
        <v>55839.083240105188</v>
      </c>
      <c r="H55">
        <f t="shared" si="6"/>
        <v>2738.9138010478905</v>
      </c>
      <c r="J55">
        <f t="shared" si="7"/>
        <v>20903.599999525217</v>
      </c>
      <c r="K55">
        <f t="shared" si="8"/>
        <v>12647.751515037455</v>
      </c>
      <c r="L55">
        <f t="shared" si="8"/>
        <v>2401.9800534617411</v>
      </c>
      <c r="M55">
        <f t="shared" si="8"/>
        <v>62338.992598718265</v>
      </c>
      <c r="N55">
        <f t="shared" si="9"/>
        <v>2401.9800534617411</v>
      </c>
      <c r="P55">
        <f t="shared" si="10"/>
        <v>20892.446666672618</v>
      </c>
      <c r="Q55">
        <f t="shared" si="11"/>
        <v>12647.75142715849</v>
      </c>
      <c r="R55">
        <f t="shared" si="11"/>
        <v>1433.1272115617294</v>
      </c>
      <c r="S55">
        <f t="shared" si="11"/>
        <v>21184.802651189097</v>
      </c>
      <c r="T55">
        <f t="shared" si="11"/>
        <v>75733.467437332612</v>
      </c>
      <c r="U55">
        <f t="shared" si="12"/>
        <v>1433.1272115617294</v>
      </c>
      <c r="W55">
        <f t="shared" si="0"/>
        <v>20892.446666642365</v>
      </c>
      <c r="X55">
        <f t="shared" si="13"/>
        <v>33452.409855336227</v>
      </c>
      <c r="Y55">
        <f t="shared" si="14"/>
        <v>5966.5325494748686</v>
      </c>
      <c r="Z55">
        <f t="shared" si="14"/>
        <v>1433.1272092711413</v>
      </c>
      <c r="AA55">
        <f t="shared" si="14"/>
        <v>21184.802499929894</v>
      </c>
      <c r="AB55">
        <f t="shared" si="14"/>
        <v>75733.467438177584</v>
      </c>
      <c r="AC55">
        <f t="shared" si="1"/>
        <v>1433.1272092711413</v>
      </c>
    </row>
    <row r="56" spans="1:29" x14ac:dyDescent="0.25">
      <c r="A56" s="6">
        <v>20879.61</v>
      </c>
      <c r="B56" s="6">
        <f t="shared" si="2"/>
        <v>20917.710399999996</v>
      </c>
      <c r="C56" s="6">
        <f t="shared" si="3"/>
        <v>1451.6404801596736</v>
      </c>
      <c r="D56" s="6"/>
      <c r="E56">
        <f t="shared" si="4"/>
        <v>20802.255367097419</v>
      </c>
      <c r="F56">
        <f t="shared" si="5"/>
        <v>5983.7392314931003</v>
      </c>
      <c r="G56">
        <f t="shared" si="5"/>
        <v>44640.484121484653</v>
      </c>
      <c r="H56">
        <f t="shared" si="6"/>
        <v>5983.7392314931003</v>
      </c>
      <c r="J56">
        <f t="shared" si="7"/>
        <v>20903.599999525217</v>
      </c>
      <c r="K56">
        <f t="shared" si="8"/>
        <v>18901.361534587973</v>
      </c>
      <c r="L56">
        <f t="shared" si="8"/>
        <v>575.5200772198765</v>
      </c>
      <c r="M56">
        <f t="shared" si="8"/>
        <v>50471.117010475718</v>
      </c>
      <c r="N56">
        <f t="shared" si="9"/>
        <v>575.5200772198765</v>
      </c>
      <c r="P56">
        <f t="shared" si="10"/>
        <v>20892.446666672618</v>
      </c>
      <c r="Q56">
        <f t="shared" si="11"/>
        <v>18901.361427158165</v>
      </c>
      <c r="R56">
        <f t="shared" si="11"/>
        <v>164.78001126389825</v>
      </c>
      <c r="S56">
        <f t="shared" si="11"/>
        <v>14527.481025199631</v>
      </c>
      <c r="T56">
        <f t="shared" si="11"/>
        <v>62588.602808706601</v>
      </c>
      <c r="U56">
        <f t="shared" si="12"/>
        <v>164.78001126389825</v>
      </c>
      <c r="W56">
        <f t="shared" si="0"/>
        <v>20892.446666642365</v>
      </c>
      <c r="X56">
        <f t="shared" si="13"/>
        <v>43230.726235546979</v>
      </c>
      <c r="Y56">
        <f t="shared" si="14"/>
        <v>10457.789351104369</v>
      </c>
      <c r="Z56">
        <f t="shared" si="14"/>
        <v>164.78001048719182</v>
      </c>
      <c r="AA56">
        <f t="shared" si="14"/>
        <v>14527.48089994184</v>
      </c>
      <c r="AB56">
        <f t="shared" si="14"/>
        <v>62588.60280947476</v>
      </c>
      <c r="AC56">
        <f t="shared" si="1"/>
        <v>164.78001048719182</v>
      </c>
    </row>
    <row r="57" spans="1:29" x14ac:dyDescent="0.25">
      <c r="A57" s="6">
        <v>20892.919999999998</v>
      </c>
      <c r="B57" s="6">
        <f t="shared" si="2"/>
        <v>20917.710399999996</v>
      </c>
      <c r="C57" s="6">
        <f t="shared" si="3"/>
        <v>614.56393215990306</v>
      </c>
      <c r="D57" s="6"/>
      <c r="E57">
        <f t="shared" si="4"/>
        <v>20802.255367097419</v>
      </c>
      <c r="F57">
        <f t="shared" si="5"/>
        <v>8220.0756593593906</v>
      </c>
      <c r="G57">
        <f t="shared" si="5"/>
        <v>39193.288145353021</v>
      </c>
      <c r="H57">
        <f t="shared" si="6"/>
        <v>8220.0756593593906</v>
      </c>
      <c r="J57">
        <f t="shared" si="7"/>
        <v>20903.599999525217</v>
      </c>
      <c r="K57">
        <f t="shared" si="8"/>
        <v>22738.294400543153</v>
      </c>
      <c r="L57">
        <f t="shared" si="8"/>
        <v>114.06238985866932</v>
      </c>
      <c r="M57">
        <f t="shared" si="8"/>
        <v>44667.883072287041</v>
      </c>
      <c r="N57">
        <f t="shared" si="9"/>
        <v>114.06238985866932</v>
      </c>
      <c r="P57">
        <f t="shared" si="10"/>
        <v>20892.446666672618</v>
      </c>
      <c r="Q57">
        <f t="shared" si="11"/>
        <v>22738.294282712792</v>
      </c>
      <c r="R57">
        <f t="shared" si="11"/>
        <v>0.22404443880843791</v>
      </c>
      <c r="S57">
        <f t="shared" si="11"/>
        <v>11496.128511374469</v>
      </c>
      <c r="T57">
        <f t="shared" si="11"/>
        <v>56106.043365821657</v>
      </c>
      <c r="U57">
        <f t="shared" si="12"/>
        <v>0.22404443880843791</v>
      </c>
      <c r="W57">
        <f t="shared" si="0"/>
        <v>20892.446666642365</v>
      </c>
      <c r="X57">
        <f t="shared" si="13"/>
        <v>48942.712725018486</v>
      </c>
      <c r="Y57">
        <f t="shared" si="14"/>
        <v>13357.195385303981</v>
      </c>
      <c r="Z57">
        <f t="shared" si="14"/>
        <v>0.22404446744835388</v>
      </c>
      <c r="AA57">
        <f t="shared" si="14"/>
        <v>11496.12839994876</v>
      </c>
      <c r="AB57">
        <f t="shared" si="14"/>
        <v>56106.043366548947</v>
      </c>
      <c r="AC57">
        <f t="shared" si="1"/>
        <v>0.22404446744835388</v>
      </c>
    </row>
    <row r="58" spans="1:29" x14ac:dyDescent="0.25">
      <c r="A58" s="6">
        <v>20903.62</v>
      </c>
      <c r="B58" s="6">
        <f t="shared" si="2"/>
        <v>20917.710399999996</v>
      </c>
      <c r="C58" s="6">
        <f t="shared" si="3"/>
        <v>198.53937215992437</v>
      </c>
      <c r="D58" s="6"/>
      <c r="E58">
        <f t="shared" si="4"/>
        <v>20802.255367097419</v>
      </c>
      <c r="F58">
        <f t="shared" si="5"/>
        <v>10274.788803474727</v>
      </c>
      <c r="G58">
        <f t="shared" si="5"/>
        <v>35071.157057853197</v>
      </c>
      <c r="H58">
        <f t="shared" si="6"/>
        <v>10274.788803474727</v>
      </c>
      <c r="J58">
        <f t="shared" si="7"/>
        <v>20903.599999525217</v>
      </c>
      <c r="K58">
        <f t="shared" si="8"/>
        <v>26079.737964459786</v>
      </c>
      <c r="L58">
        <f t="shared" si="8"/>
        <v>4.0001899151088748E-4</v>
      </c>
      <c r="M58">
        <f t="shared" si="8"/>
        <v>40259.530632870519</v>
      </c>
      <c r="N58">
        <f t="shared" si="9"/>
        <v>4.0001899151088748E-4</v>
      </c>
      <c r="P58">
        <f t="shared" si="10"/>
        <v>20892.446666672618</v>
      </c>
      <c r="Q58">
        <f t="shared" si="11"/>
        <v>26079.737838268353</v>
      </c>
      <c r="R58">
        <f t="shared" si="11"/>
        <v>124.84337764475254</v>
      </c>
      <c r="S58">
        <f t="shared" si="11"/>
        <v>9316.1105002597342</v>
      </c>
      <c r="T58">
        <f t="shared" si="11"/>
        <v>51151.576508655184</v>
      </c>
      <c r="U58">
        <f t="shared" si="12"/>
        <v>124.84337764475254</v>
      </c>
      <c r="W58">
        <f t="shared" si="0"/>
        <v>20892.446666642365</v>
      </c>
      <c r="X58">
        <f t="shared" si="13"/>
        <v>53791.524716555679</v>
      </c>
      <c r="Y58">
        <f t="shared" si="14"/>
        <v>15944.95471933429</v>
      </c>
      <c r="Z58">
        <f t="shared" si="14"/>
        <v>124.84337832081589</v>
      </c>
      <c r="AA58">
        <f t="shared" si="14"/>
        <v>9316.1103999537336</v>
      </c>
      <c r="AB58">
        <f t="shared" si="14"/>
        <v>51151.576509349616</v>
      </c>
      <c r="AC58">
        <f t="shared" si="1"/>
        <v>124.84337832081589</v>
      </c>
    </row>
    <row r="59" spans="1:29" x14ac:dyDescent="0.25">
      <c r="A59" s="6">
        <v>20906.05</v>
      </c>
      <c r="B59" s="6">
        <f t="shared" si="2"/>
        <v>20917.710399999996</v>
      </c>
      <c r="C59" s="6">
        <f t="shared" si="3"/>
        <v>135.96492815993062</v>
      </c>
      <c r="D59" s="6"/>
      <c r="E59">
        <f t="shared" si="4"/>
        <v>20802.255367097419</v>
      </c>
      <c r="F59">
        <f t="shared" si="5"/>
        <v>10773.325819381324</v>
      </c>
      <c r="G59">
        <f t="shared" si="5"/>
        <v>34166.915430505069</v>
      </c>
      <c r="H59">
        <f t="shared" si="6"/>
        <v>10773.325819381324</v>
      </c>
      <c r="J59">
        <f t="shared" si="7"/>
        <v>20903.599999525217</v>
      </c>
      <c r="K59">
        <f t="shared" si="8"/>
        <v>26870.495066358657</v>
      </c>
      <c r="L59">
        <f t="shared" si="8"/>
        <v>6.0025023264341213</v>
      </c>
      <c r="M59">
        <f t="shared" si="8"/>
        <v>39290.287334012326</v>
      </c>
      <c r="N59">
        <f t="shared" si="9"/>
        <v>6.0025023264341213</v>
      </c>
      <c r="P59">
        <f t="shared" si="10"/>
        <v>20892.446666672618</v>
      </c>
      <c r="Q59">
        <f t="shared" si="11"/>
        <v>26870.494938268399</v>
      </c>
      <c r="R59">
        <f t="shared" si="11"/>
        <v>185.05067761582984</v>
      </c>
      <c r="S59">
        <f t="shared" si="11"/>
        <v>8852.9281977355276</v>
      </c>
      <c r="T59">
        <f t="shared" si="11"/>
        <v>50058.309094364049</v>
      </c>
      <c r="U59">
        <f t="shared" si="12"/>
        <v>185.05067761582984</v>
      </c>
      <c r="W59">
        <f t="shared" si="0"/>
        <v>20892.446666642365</v>
      </c>
      <c r="X59">
        <f t="shared" si="13"/>
        <v>54924.609414633815</v>
      </c>
      <c r="Y59">
        <f t="shared" si="14"/>
        <v>16564.548019492609</v>
      </c>
      <c r="Z59">
        <f t="shared" si="14"/>
        <v>185.05067843892488</v>
      </c>
      <c r="AA59">
        <f t="shared" si="14"/>
        <v>8852.9280999548446</v>
      </c>
      <c r="AB59">
        <f t="shared" si="14"/>
        <v>50058.309095051023</v>
      </c>
      <c r="AC59">
        <f t="shared" si="1"/>
        <v>185.05067843892488</v>
      </c>
    </row>
    <row r="60" spans="1:29" x14ac:dyDescent="0.25">
      <c r="A60" s="6">
        <v>20917.89</v>
      </c>
      <c r="B60" s="6">
        <f t="shared" si="2"/>
        <v>20917.710399999996</v>
      </c>
      <c r="C60" s="6">
        <f t="shared" si="3"/>
        <v>3.2256160001120679E-2</v>
      </c>
      <c r="D60" s="6"/>
      <c r="E60">
        <f t="shared" si="4"/>
        <v>20802.255367097419</v>
      </c>
      <c r="F60">
        <f t="shared" si="5"/>
        <v>13371.368326514448</v>
      </c>
      <c r="G60">
        <f t="shared" si="5"/>
        <v>29930.020021533575</v>
      </c>
      <c r="H60">
        <f t="shared" si="6"/>
        <v>13371.368326514448</v>
      </c>
      <c r="J60">
        <f t="shared" si="7"/>
        <v>20903.599999525217</v>
      </c>
      <c r="K60">
        <f t="shared" si="8"/>
        <v>30892.358897832579</v>
      </c>
      <c r="L60">
        <f t="shared" si="8"/>
        <v>204.20411356928616</v>
      </c>
      <c r="M60">
        <f t="shared" si="8"/>
        <v>34736.675961798443</v>
      </c>
      <c r="N60">
        <f t="shared" si="9"/>
        <v>204.20411356928616</v>
      </c>
      <c r="P60">
        <f t="shared" si="10"/>
        <v>20892.446666672618</v>
      </c>
      <c r="Q60">
        <f t="shared" si="11"/>
        <v>30892.358760490439</v>
      </c>
      <c r="R60">
        <f t="shared" si="11"/>
        <v>647.36321080821517</v>
      </c>
      <c r="S60">
        <f t="shared" si="11"/>
        <v>6765.0625854367609</v>
      </c>
      <c r="T60">
        <f t="shared" si="11"/>
        <v>44900.399151481099</v>
      </c>
      <c r="U60">
        <f t="shared" si="12"/>
        <v>647.36321080821517</v>
      </c>
      <c r="W60">
        <f t="shared" si="0"/>
        <v>20892.446666642365</v>
      </c>
      <c r="X60">
        <f t="shared" si="13"/>
        <v>60614.439805269081</v>
      </c>
      <c r="Y60">
        <f t="shared" si="14"/>
        <v>19752.428553597038</v>
      </c>
      <c r="Z60">
        <f t="shared" si="14"/>
        <v>647.3632123477114</v>
      </c>
      <c r="AA60">
        <f t="shared" si="14"/>
        <v>6765.0624999605025</v>
      </c>
      <c r="AB60">
        <f t="shared" si="14"/>
        <v>44900.399152131722</v>
      </c>
      <c r="AC60">
        <f t="shared" si="1"/>
        <v>647.3632123477114</v>
      </c>
    </row>
    <row r="61" spans="1:29" x14ac:dyDescent="0.25">
      <c r="A61" s="6">
        <v>20970.52</v>
      </c>
      <c r="B61" s="6">
        <f t="shared" si="2"/>
        <v>20917.710399999996</v>
      </c>
      <c r="C61" s="6">
        <f t="shared" si="3"/>
        <v>2788.8538521604373</v>
      </c>
      <c r="D61" s="6"/>
      <c r="E61">
        <f t="shared" si="4"/>
        <v>21090.892948013996</v>
      </c>
      <c r="F61">
        <f t="shared" si="5"/>
        <v>28312.986685840369</v>
      </c>
      <c r="G61">
        <f t="shared" si="5"/>
        <v>14489.646613580058</v>
      </c>
      <c r="H61">
        <f t="shared" si="6"/>
        <v>14489.646613580058</v>
      </c>
      <c r="J61">
        <f t="shared" si="7"/>
        <v>20903.599999525217</v>
      </c>
      <c r="K61">
        <f t="shared" si="8"/>
        <v>52163.007350068685</v>
      </c>
      <c r="L61">
        <f t="shared" si="8"/>
        <v>4478.286463545036</v>
      </c>
      <c r="M61">
        <f t="shared" si="8"/>
        <v>17888.467997641634</v>
      </c>
      <c r="N61">
        <f t="shared" si="9"/>
        <v>4478.286463545036</v>
      </c>
      <c r="P61">
        <f t="shared" si="10"/>
        <v>21000.140000519372</v>
      </c>
      <c r="Q61">
        <f t="shared" si="11"/>
        <v>52163.007171600999</v>
      </c>
      <c r="R61">
        <f t="shared" si="11"/>
        <v>6095.4453768484955</v>
      </c>
      <c r="S61">
        <f t="shared" si="11"/>
        <v>877.34443076756133</v>
      </c>
      <c r="T61">
        <f t="shared" si="11"/>
        <v>25366.022794223496</v>
      </c>
      <c r="U61">
        <f t="shared" si="12"/>
        <v>877.34443076756133</v>
      </c>
      <c r="W61">
        <f t="shared" si="0"/>
        <v>21000.139999999759</v>
      </c>
      <c r="X61">
        <f t="shared" si="13"/>
        <v>89299.368663642192</v>
      </c>
      <c r="Y61">
        <f t="shared" si="14"/>
        <v>37315.93672369152</v>
      </c>
      <c r="Z61">
        <f t="shared" si="14"/>
        <v>6095.4453815724673</v>
      </c>
      <c r="AA61">
        <f t="shared" si="14"/>
        <v>877.34439998571577</v>
      </c>
      <c r="AB61">
        <f t="shared" si="14"/>
        <v>25366.022794712517</v>
      </c>
      <c r="AC61">
        <f t="shared" si="1"/>
        <v>877.34439998571577</v>
      </c>
    </row>
    <row r="62" spans="1:29" x14ac:dyDescent="0.25">
      <c r="A62" s="6">
        <v>21008.400000000001</v>
      </c>
      <c r="B62" s="6">
        <f t="shared" si="2"/>
        <v>20917.710399999996</v>
      </c>
      <c r="C62" s="6">
        <f t="shared" si="3"/>
        <v>8224.603548160936</v>
      </c>
      <c r="D62" s="6"/>
      <c r="E62">
        <f t="shared" si="4"/>
        <v>21090.892948013996</v>
      </c>
      <c r="F62">
        <f t="shared" si="5"/>
        <v>42495.609674540327</v>
      </c>
      <c r="G62">
        <f t="shared" si="5"/>
        <v>6805.086472039593</v>
      </c>
      <c r="H62">
        <f t="shared" si="6"/>
        <v>6805.086472039593</v>
      </c>
      <c r="J62">
        <f t="shared" si="7"/>
        <v>21104.267777542813</v>
      </c>
      <c r="K62">
        <f t="shared" si="8"/>
        <v>70900.896535223888</v>
      </c>
      <c r="L62">
        <f t="shared" si="8"/>
        <v>10983.040099514854</v>
      </c>
      <c r="M62">
        <f t="shared" si="8"/>
        <v>9190.6307709979701</v>
      </c>
      <c r="N62">
        <f t="shared" si="9"/>
        <v>9190.6307709979701</v>
      </c>
      <c r="P62">
        <f t="shared" si="10"/>
        <v>21000.140000519372</v>
      </c>
      <c r="Q62">
        <f t="shared" si="11"/>
        <v>70900.896327156443</v>
      </c>
      <c r="R62">
        <f t="shared" si="11"/>
        <v>13445.175509731191</v>
      </c>
      <c r="S62">
        <f t="shared" si="11"/>
        <v>68.227591420001772</v>
      </c>
      <c r="T62">
        <f t="shared" si="11"/>
        <v>14734.838451283826</v>
      </c>
      <c r="U62">
        <f t="shared" si="12"/>
        <v>68.227591420001772</v>
      </c>
      <c r="W62">
        <f t="shared" si="0"/>
        <v>21000.139999999759</v>
      </c>
      <c r="X62">
        <f t="shared" si="13"/>
        <v>113373.62383368192</v>
      </c>
      <c r="Y62">
        <f t="shared" si="14"/>
        <v>53385.642859492255</v>
      </c>
      <c r="Z62">
        <f t="shared" si="14"/>
        <v>13445.175516747164</v>
      </c>
      <c r="AA62">
        <f t="shared" si="14"/>
        <v>68.227600004000223</v>
      </c>
      <c r="AB62">
        <f t="shared" si="14"/>
        <v>14734.83845165654</v>
      </c>
      <c r="AC62">
        <f t="shared" si="1"/>
        <v>68.227600004000223</v>
      </c>
    </row>
    <row r="63" spans="1:29" x14ac:dyDescent="0.25">
      <c r="A63" s="6">
        <v>21021.5</v>
      </c>
      <c r="B63" s="6">
        <f t="shared" si="2"/>
        <v>20917.710399999996</v>
      </c>
      <c r="C63" s="6">
        <f t="shared" si="3"/>
        <v>10772.281068160768</v>
      </c>
      <c r="D63" s="6"/>
      <c r="E63">
        <f t="shared" si="4"/>
        <v>21090.892948013996</v>
      </c>
      <c r="F63">
        <f t="shared" si="5"/>
        <v>48068.209056587344</v>
      </c>
      <c r="G63">
        <f t="shared" si="5"/>
        <v>4815.3812340731401</v>
      </c>
      <c r="H63">
        <f t="shared" si="6"/>
        <v>4815.3812340731401</v>
      </c>
      <c r="J63">
        <f t="shared" si="7"/>
        <v>21104.267777542813</v>
      </c>
      <c r="K63">
        <f t="shared" si="8"/>
        <v>78048.838767681547</v>
      </c>
      <c r="L63">
        <f t="shared" si="8"/>
        <v>13900.410111953868</v>
      </c>
      <c r="M63">
        <f t="shared" si="8"/>
        <v>6850.5049993765533</v>
      </c>
      <c r="N63">
        <f t="shared" si="9"/>
        <v>6850.5049993765533</v>
      </c>
      <c r="P63">
        <f t="shared" si="10"/>
        <v>21000.140000519372</v>
      </c>
      <c r="Q63">
        <f t="shared" si="11"/>
        <v>78048.838549377659</v>
      </c>
      <c r="R63">
        <f t="shared" si="11"/>
        <v>16654.762842908251</v>
      </c>
      <c r="S63">
        <f t="shared" si="11"/>
        <v>456.24957781243592</v>
      </c>
      <c r="T63">
        <f t="shared" si="11"/>
        <v>11726.10530839857</v>
      </c>
      <c r="U63">
        <f t="shared" si="12"/>
        <v>456.24957781243592</v>
      </c>
      <c r="W63">
        <f t="shared" si="0"/>
        <v>21000.139999999759</v>
      </c>
      <c r="X63">
        <f t="shared" si="13"/>
        <v>122367.03582331956</v>
      </c>
      <c r="Y63">
        <f t="shared" si="14"/>
        <v>59610.850193678038</v>
      </c>
      <c r="Z63">
        <f t="shared" si="14"/>
        <v>16654.762850716863</v>
      </c>
      <c r="AA63">
        <f t="shared" si="14"/>
        <v>456.24960001028222</v>
      </c>
      <c r="AB63">
        <f t="shared" si="14"/>
        <v>11726.105308731061</v>
      </c>
      <c r="AC63">
        <f t="shared" si="1"/>
        <v>456.24960001028222</v>
      </c>
    </row>
    <row r="64" spans="1:29" x14ac:dyDescent="0.25">
      <c r="A64" s="6">
        <v>21108.639999999999</v>
      </c>
      <c r="B64" s="6">
        <f t="shared" si="2"/>
        <v>20917.710399999996</v>
      </c>
      <c r="C64" s="6">
        <f t="shared" si="3"/>
        <v>36454.112156161194</v>
      </c>
      <c r="D64" s="6"/>
      <c r="E64">
        <f t="shared" si="4"/>
        <v>21090.892948013996</v>
      </c>
      <c r="F64">
        <f t="shared" si="5"/>
        <v>93871.543278848738</v>
      </c>
      <c r="G64">
        <f t="shared" si="5"/>
        <v>314.95785419391069</v>
      </c>
      <c r="H64">
        <f t="shared" si="6"/>
        <v>314.95785419391069</v>
      </c>
      <c r="J64">
        <f t="shared" si="7"/>
        <v>21104.267777542813</v>
      </c>
      <c r="K64">
        <f t="shared" si="8"/>
        <v>134331.20932466039</v>
      </c>
      <c r="L64">
        <f t="shared" si="8"/>
        <v>42041.401794698839</v>
      </c>
      <c r="M64">
        <f t="shared" si="8"/>
        <v>19.116329215126662</v>
      </c>
      <c r="N64">
        <f t="shared" si="9"/>
        <v>19.116329215126662</v>
      </c>
      <c r="P64">
        <f t="shared" si="10"/>
        <v>21129.787142858229</v>
      </c>
      <c r="Q64">
        <f t="shared" si="11"/>
        <v>134331.20903826455</v>
      </c>
      <c r="R64">
        <f t="shared" si="11"/>
        <v>46739.557375204058</v>
      </c>
      <c r="S64">
        <f t="shared" si="11"/>
        <v>11772.249887296188</v>
      </c>
      <c r="T64">
        <f t="shared" si="11"/>
        <v>447.20165106638501</v>
      </c>
      <c r="U64">
        <f t="shared" si="12"/>
        <v>447.20165106638501</v>
      </c>
      <c r="W64">
        <f t="shared" si="0"/>
        <v>21129.787142859765</v>
      </c>
      <c r="X64">
        <f t="shared" si="13"/>
        <v>190925.30215439611</v>
      </c>
      <c r="Y64">
        <f t="shared" si="14"/>
        <v>109755.2727326859</v>
      </c>
      <c r="Z64">
        <f t="shared" si="14"/>
        <v>46739.557388285233</v>
      </c>
      <c r="AA64">
        <f t="shared" si="14"/>
        <v>11772.250000052103</v>
      </c>
      <c r="AB64">
        <f t="shared" si="14"/>
        <v>447.20165113131634</v>
      </c>
      <c r="AC64">
        <f t="shared" si="1"/>
        <v>447.20165113131634</v>
      </c>
    </row>
    <row r="65" spans="1:29" x14ac:dyDescent="0.25">
      <c r="A65" s="6">
        <v>21111.67</v>
      </c>
      <c r="B65" s="6">
        <f t="shared" si="2"/>
        <v>20917.710399999996</v>
      </c>
      <c r="C65" s="6">
        <f t="shared" si="3"/>
        <v>37620.326432160757</v>
      </c>
      <c r="D65" s="6"/>
      <c r="E65">
        <f t="shared" si="4"/>
        <v>21090.892948013996</v>
      </c>
      <c r="F65">
        <f t="shared" si="5"/>
        <v>95737.415054237659</v>
      </c>
      <c r="G65">
        <f t="shared" si="5"/>
        <v>431.68588922904354</v>
      </c>
      <c r="H65">
        <f t="shared" si="6"/>
        <v>431.68588922904354</v>
      </c>
      <c r="J65">
        <f t="shared" si="7"/>
        <v>21104.267777542813</v>
      </c>
      <c r="K65">
        <f t="shared" si="8"/>
        <v>136561.45429369382</v>
      </c>
      <c r="L65">
        <f t="shared" si="8"/>
        <v>43293.125097575539</v>
      </c>
      <c r="M65">
        <f t="shared" si="8"/>
        <v>54.792897305660105</v>
      </c>
      <c r="N65">
        <f t="shared" si="9"/>
        <v>54.792897305660105</v>
      </c>
      <c r="P65">
        <f t="shared" si="10"/>
        <v>21129.787142858229</v>
      </c>
      <c r="Q65">
        <f t="shared" si="11"/>
        <v>136561.4540049303</v>
      </c>
      <c r="R65">
        <f t="shared" si="11"/>
        <v>48058.869875167475</v>
      </c>
      <c r="S65">
        <f t="shared" si="11"/>
        <v>12438.940784148532</v>
      </c>
      <c r="T65">
        <f t="shared" si="11"/>
        <v>328.23086534555381</v>
      </c>
      <c r="U65">
        <f t="shared" si="12"/>
        <v>328.23086534555381</v>
      </c>
      <c r="W65">
        <f t="shared" si="0"/>
        <v>21129.787142859765</v>
      </c>
      <c r="X65">
        <f t="shared" si="13"/>
        <v>193582.40005199853</v>
      </c>
      <c r="Y65">
        <f t="shared" si="14"/>
        <v>111772.09123288245</v>
      </c>
      <c r="Z65">
        <f t="shared" si="14"/>
        <v>48058.869888431989</v>
      </c>
      <c r="AA65">
        <f t="shared" si="14"/>
        <v>12438.940900053298</v>
      </c>
      <c r="AB65">
        <f t="shared" si="14"/>
        <v>328.23086540118169</v>
      </c>
      <c r="AC65">
        <f t="shared" si="1"/>
        <v>328.23086540118169</v>
      </c>
    </row>
    <row r="66" spans="1:29" x14ac:dyDescent="0.25">
      <c r="A66" s="6">
        <v>21124.58</v>
      </c>
      <c r="B66" s="6">
        <f t="shared" si="2"/>
        <v>20917.710399999996</v>
      </c>
      <c r="C66" s="6">
        <f t="shared" si="3"/>
        <v>42795.031404162255</v>
      </c>
      <c r="D66" s="6"/>
      <c r="E66">
        <f t="shared" si="4"/>
        <v>21090.892948013996</v>
      </c>
      <c r="F66">
        <f t="shared" si="5"/>
        <v>103893.16897578449</v>
      </c>
      <c r="G66">
        <f t="shared" si="5"/>
        <v>1134.8174715078592</v>
      </c>
      <c r="H66">
        <f t="shared" si="6"/>
        <v>1134.8174715078592</v>
      </c>
      <c r="J66">
        <f t="shared" si="7"/>
        <v>21104.267777542813</v>
      </c>
      <c r="K66">
        <f t="shared" si="8"/>
        <v>146269.70258156196</v>
      </c>
      <c r="L66">
        <f t="shared" si="8"/>
        <v>48832.160609835933</v>
      </c>
      <c r="M66">
        <f t="shared" si="8"/>
        <v>412.58638115032943</v>
      </c>
      <c r="N66">
        <f t="shared" si="9"/>
        <v>412.58638115032943</v>
      </c>
      <c r="P66">
        <f t="shared" si="10"/>
        <v>21129.787142858229</v>
      </c>
      <c r="Q66">
        <f t="shared" si="11"/>
        <v>146269.70228271047</v>
      </c>
      <c r="R66">
        <f t="shared" si="11"/>
        <v>53885.884441682043</v>
      </c>
      <c r="S66">
        <f t="shared" si="11"/>
        <v>15485.313470739175</v>
      </c>
      <c r="T66">
        <f t="shared" si="11"/>
        <v>27.114336745990684</v>
      </c>
      <c r="U66">
        <f t="shared" si="12"/>
        <v>27.114336745990684</v>
      </c>
      <c r="W66">
        <f t="shared" si="0"/>
        <v>21129.787142859765</v>
      </c>
      <c r="X66">
        <f t="shared" si="13"/>
        <v>205109.35174179054</v>
      </c>
      <c r="Y66">
        <f t="shared" si="14"/>
        <v>120570.98780039225</v>
      </c>
      <c r="Z66">
        <f t="shared" si="14"/>
        <v>53885.884455727704</v>
      </c>
      <c r="AA66">
        <f t="shared" si="14"/>
        <v>15485.313600060337</v>
      </c>
      <c r="AB66">
        <f t="shared" si="14"/>
        <v>27.114336761978976</v>
      </c>
      <c r="AC66">
        <f t="shared" si="1"/>
        <v>27.114336761978976</v>
      </c>
    </row>
    <row r="67" spans="1:29" x14ac:dyDescent="0.25">
      <c r="A67" s="6">
        <v>21135.35</v>
      </c>
      <c r="B67" s="6">
        <f t="shared" si="2"/>
        <v>20917.710399999996</v>
      </c>
      <c r="C67" s="6">
        <f t="shared" si="3"/>
        <v>47366.995488160981</v>
      </c>
      <c r="D67" s="6"/>
      <c r="E67">
        <f t="shared" si="4"/>
        <v>21090.892948013996</v>
      </c>
      <c r="F67">
        <f t="shared" si="5"/>
        <v>110952.03446850399</v>
      </c>
      <c r="G67">
        <f t="shared" si="5"/>
        <v>1976.4294712861399</v>
      </c>
      <c r="H67">
        <f t="shared" si="6"/>
        <v>1976.4294712861399</v>
      </c>
      <c r="J67">
        <f t="shared" si="7"/>
        <v>21104.267777542813</v>
      </c>
      <c r="K67">
        <f t="shared" si="8"/>
        <v>154623.71635664173</v>
      </c>
      <c r="L67">
        <f t="shared" si="8"/>
        <v>53708.062720061316</v>
      </c>
      <c r="M67">
        <f t="shared" si="8"/>
        <v>966.10455287797959</v>
      </c>
      <c r="N67">
        <f t="shared" si="9"/>
        <v>966.10455287797959</v>
      </c>
      <c r="P67">
        <f t="shared" si="10"/>
        <v>21129.787142858229</v>
      </c>
      <c r="Q67">
        <f t="shared" si="11"/>
        <v>154623.71604937446</v>
      </c>
      <c r="R67">
        <f t="shared" si="11"/>
        <v>59002.029341552319</v>
      </c>
      <c r="S67">
        <f t="shared" si="11"/>
        <v>18281.743959551077</v>
      </c>
      <c r="T67">
        <f t="shared" si="11"/>
        <v>30.945379579732595</v>
      </c>
      <c r="U67">
        <f t="shared" si="12"/>
        <v>30.945379579732595</v>
      </c>
      <c r="W67">
        <f t="shared" si="0"/>
        <v>21129.787142859765</v>
      </c>
      <c r="X67">
        <f t="shared" si="13"/>
        <v>214980.59523326912</v>
      </c>
      <c r="Y67">
        <f t="shared" si="14"/>
        <v>128166.38670109138</v>
      </c>
      <c r="Z67">
        <f t="shared" si="14"/>
        <v>59002.029356249644</v>
      </c>
      <c r="AA67">
        <f t="shared" si="14"/>
        <v>18281.744100064694</v>
      </c>
      <c r="AB67">
        <f t="shared" si="14"/>
        <v>30.945379562652096</v>
      </c>
      <c r="AC67">
        <f t="shared" si="1"/>
        <v>30.945379562652096</v>
      </c>
    </row>
    <row r="68" spans="1:29" x14ac:dyDescent="0.25">
      <c r="A68" s="6">
        <v>21137.49</v>
      </c>
      <c r="B68" s="6">
        <f t="shared" si="2"/>
        <v>20917.710399999996</v>
      </c>
      <c r="C68" s="6">
        <f t="shared" si="3"/>
        <v>48303.072576162333</v>
      </c>
      <c r="D68" s="6"/>
      <c r="E68">
        <f t="shared" si="4"/>
        <v>21090.892948013996</v>
      </c>
      <c r="F68">
        <f t="shared" si="5"/>
        <v>112382.25909732906</v>
      </c>
      <c r="G68">
        <f t="shared" si="5"/>
        <v>2171.285253786516</v>
      </c>
      <c r="H68">
        <f t="shared" si="6"/>
        <v>2171.285253786516</v>
      </c>
      <c r="J68">
        <f t="shared" si="7"/>
        <v>21104.267777542813</v>
      </c>
      <c r="K68">
        <f t="shared" si="8"/>
        <v>156311.28706942743</v>
      </c>
      <c r="L68">
        <f t="shared" si="8"/>
        <v>54704.532322094812</v>
      </c>
      <c r="M68">
        <f t="shared" si="8"/>
        <v>1103.7160649949374</v>
      </c>
      <c r="N68">
        <f t="shared" si="9"/>
        <v>1103.7160649949374</v>
      </c>
      <c r="P68">
        <f t="shared" si="10"/>
        <v>21129.787142858229</v>
      </c>
      <c r="Q68">
        <f t="shared" si="11"/>
        <v>156311.28676048794</v>
      </c>
      <c r="R68">
        <f t="shared" si="11"/>
        <v>60046.235208195008</v>
      </c>
      <c r="S68">
        <f t="shared" si="11"/>
        <v>18865.022357328999</v>
      </c>
      <c r="T68">
        <f t="shared" si="11"/>
        <v>59.334008146551852</v>
      </c>
      <c r="U68">
        <f t="shared" si="12"/>
        <v>59.334008146551852</v>
      </c>
      <c r="W68">
        <f t="shared" si="0"/>
        <v>21129.787142859765</v>
      </c>
      <c r="X68">
        <f t="shared" si="13"/>
        <v>216969.63963157937</v>
      </c>
      <c r="Y68">
        <f t="shared" si="14"/>
        <v>129703.22056789961</v>
      </c>
      <c r="Z68">
        <f t="shared" si="14"/>
        <v>60046.235223021809</v>
      </c>
      <c r="AA68">
        <f t="shared" si="14"/>
        <v>18865.022500066556</v>
      </c>
      <c r="AB68">
        <f t="shared" si="14"/>
        <v>59.334008122900578</v>
      </c>
      <c r="AC68">
        <f t="shared" si="1"/>
        <v>59.334008122900578</v>
      </c>
    </row>
    <row r="69" spans="1:29" x14ac:dyDescent="0.25">
      <c r="A69" s="6">
        <v>21141.93</v>
      </c>
      <c r="B69" s="6">
        <f t="shared" si="2"/>
        <v>20917.710399999996</v>
      </c>
      <c r="C69" s="6">
        <f t="shared" si="3"/>
        <v>50274.429024161793</v>
      </c>
      <c r="D69" s="6"/>
      <c r="E69">
        <f t="shared" si="4"/>
        <v>21090.892948013996</v>
      </c>
      <c r="F69">
        <f t="shared" si="5"/>
        <v>115378.85623750312</v>
      </c>
      <c r="G69">
        <f t="shared" si="5"/>
        <v>2604.7806754221128</v>
      </c>
      <c r="H69">
        <f t="shared" si="6"/>
        <v>2604.7806754221128</v>
      </c>
      <c r="J69">
        <f t="shared" si="7"/>
        <v>21104.267777542813</v>
      </c>
      <c r="K69">
        <f t="shared" si="8"/>
        <v>159841.81720622911</v>
      </c>
      <c r="L69">
        <f t="shared" si="8"/>
        <v>56801.189126310281</v>
      </c>
      <c r="M69">
        <f t="shared" si="8"/>
        <v>1418.443000414675</v>
      </c>
      <c r="N69">
        <f t="shared" si="9"/>
        <v>1418.443000414675</v>
      </c>
      <c r="P69">
        <f t="shared" si="10"/>
        <v>21129.787142858229</v>
      </c>
      <c r="Q69">
        <f t="shared" si="11"/>
        <v>159841.81689382016</v>
      </c>
      <c r="R69">
        <f t="shared" si="11"/>
        <v>62241.933608141517</v>
      </c>
      <c r="S69">
        <f t="shared" si="11"/>
        <v>20104.403952716621</v>
      </c>
      <c r="T69">
        <f t="shared" si="11"/>
        <v>147.44897956545768</v>
      </c>
      <c r="U69">
        <f t="shared" si="12"/>
        <v>147.44897956545768</v>
      </c>
      <c r="W69">
        <f t="shared" si="0"/>
        <v>21129.787142859765</v>
      </c>
      <c r="X69">
        <f t="shared" si="13"/>
        <v>221125.65722806635</v>
      </c>
      <c r="Y69">
        <f t="shared" si="14"/>
        <v>132921.00696818781</v>
      </c>
      <c r="Z69">
        <f t="shared" si="14"/>
        <v>62241.933623236968</v>
      </c>
      <c r="AA69">
        <f t="shared" si="14"/>
        <v>20104.404100068336</v>
      </c>
      <c r="AB69">
        <f t="shared" si="14"/>
        <v>147.4489795281736</v>
      </c>
      <c r="AC69">
        <f t="shared" si="1"/>
        <v>147.4489795281736</v>
      </c>
    </row>
    <row r="70" spans="1:29" x14ac:dyDescent="0.25">
      <c r="A70" s="6">
        <v>21148.85</v>
      </c>
      <c r="B70" s="6">
        <f t="shared" si="2"/>
        <v>20917.710399999996</v>
      </c>
      <c r="C70" s="6">
        <f t="shared" si="3"/>
        <v>53425.514688161042</v>
      </c>
      <c r="D70" s="6"/>
      <c r="E70">
        <f t="shared" si="4"/>
        <v>21090.892948013996</v>
      </c>
      <c r="F70">
        <f t="shared" si="5"/>
        <v>120127.83955687362</v>
      </c>
      <c r="G70">
        <f t="shared" si="5"/>
        <v>3359.019874908211</v>
      </c>
      <c r="H70">
        <f t="shared" si="6"/>
        <v>3359.019874908211</v>
      </c>
      <c r="J70">
        <f t="shared" si="7"/>
        <v>21104.267777542813</v>
      </c>
      <c r="K70">
        <f t="shared" si="8"/>
        <v>165422.96636719047</v>
      </c>
      <c r="L70">
        <f t="shared" si="8"/>
        <v>60147.562732880426</v>
      </c>
      <c r="M70">
        <f t="shared" si="8"/>
        <v>1987.5745592219937</v>
      </c>
      <c r="N70">
        <f t="shared" si="9"/>
        <v>1987.5745592219937</v>
      </c>
      <c r="P70">
        <f t="shared" si="10"/>
        <v>21129.787142858229</v>
      </c>
      <c r="Q70">
        <f t="shared" si="11"/>
        <v>165422.96604937417</v>
      </c>
      <c r="R70">
        <f t="shared" si="11"/>
        <v>65742.669341391578</v>
      </c>
      <c r="S70">
        <f t="shared" si="11"/>
        <v>22114.663945527998</v>
      </c>
      <c r="T70">
        <f t="shared" si="11"/>
        <v>363.39252240750102</v>
      </c>
      <c r="U70">
        <f t="shared" si="12"/>
        <v>363.39252240750102</v>
      </c>
      <c r="W70">
        <f t="shared" si="0"/>
        <v>21129.787142859765</v>
      </c>
      <c r="X70">
        <f t="shared" si="13"/>
        <v>227681.66522259134</v>
      </c>
      <c r="Y70">
        <f t="shared" si="14"/>
        <v>138014.7267019705</v>
      </c>
      <c r="Z70">
        <f t="shared" si="14"/>
        <v>65742.669356905753</v>
      </c>
      <c r="AA70">
        <f t="shared" si="14"/>
        <v>22114.664100071153</v>
      </c>
      <c r="AB70">
        <f t="shared" si="14"/>
        <v>363.39252234896935</v>
      </c>
      <c r="AC70">
        <f t="shared" si="1"/>
        <v>363.39252234896935</v>
      </c>
    </row>
    <row r="71" spans="1:29" x14ac:dyDescent="0.25">
      <c r="A71" s="6"/>
      <c r="C71" s="6">
        <f>SUM(C46:C70)</f>
        <v>646919.22889599937</v>
      </c>
      <c r="H71">
        <f>SUM(H46:H70)</f>
        <v>147049.01318337632</v>
      </c>
      <c r="N71">
        <f>SUM(N46:N70)</f>
        <v>54829.293311111032</v>
      </c>
      <c r="U71">
        <f>SUM(U46:U70)</f>
        <v>30406.645631746171</v>
      </c>
      <c r="AC71">
        <f>SUM(AC46:AC70)</f>
        <v>8079.9832095237844</v>
      </c>
    </row>
    <row r="72" spans="1:29" x14ac:dyDescent="0.25">
      <c r="A72" s="6"/>
      <c r="B72" s="6">
        <v>20917.710399999996</v>
      </c>
      <c r="F72">
        <v>20802.255367097419</v>
      </c>
      <c r="G72">
        <v>21090.892948013996</v>
      </c>
      <c r="K72">
        <v>20742.127777387082</v>
      </c>
      <c r="L72">
        <v>20903.599999525217</v>
      </c>
      <c r="M72">
        <v>21104.267777542813</v>
      </c>
      <c r="Q72">
        <v>20742.127777777787</v>
      </c>
      <c r="R72">
        <v>20892.446666672618</v>
      </c>
      <c r="S72">
        <v>21000.140000519372</v>
      </c>
      <c r="T72">
        <v>21129.787142858229</v>
      </c>
      <c r="X72">
        <v>20671.690000395472</v>
      </c>
      <c r="Y72">
        <v>20777.346666634105</v>
      </c>
      <c r="Z72">
        <v>20892.446666642365</v>
      </c>
      <c r="AA72">
        <v>21000.139999999759</v>
      </c>
      <c r="AB72">
        <v>21129.787142859765</v>
      </c>
    </row>
    <row r="73" spans="1:29" x14ac:dyDescent="0.25">
      <c r="X73">
        <f>Y72-X72</f>
        <v>105.65666623863217</v>
      </c>
      <c r="Y73">
        <f t="shared" ref="Y73:AA73" si="15">Z72-Y72</f>
        <v>115.10000000826039</v>
      </c>
      <c r="Z73">
        <f t="shared" si="15"/>
        <v>107.69333335739429</v>
      </c>
      <c r="AA73">
        <f t="shared" si="15"/>
        <v>129.64714286000526</v>
      </c>
    </row>
    <row r="74" spans="1:29" x14ac:dyDescent="0.25">
      <c r="A74" s="6">
        <v>20663.68</v>
      </c>
      <c r="B74">
        <v>0</v>
      </c>
    </row>
    <row r="75" spans="1:29" x14ac:dyDescent="0.25">
      <c r="A75" s="6">
        <v>20674.43</v>
      </c>
      <c r="B75">
        <v>0</v>
      </c>
    </row>
    <row r="76" spans="1:29" x14ac:dyDescent="0.25">
      <c r="A76" s="6">
        <v>20676.96</v>
      </c>
      <c r="B76">
        <v>0</v>
      </c>
    </row>
    <row r="77" spans="1:29" x14ac:dyDescent="0.25">
      <c r="A77" s="6">
        <v>20738.98</v>
      </c>
      <c r="B77">
        <v>0</v>
      </c>
    </row>
    <row r="78" spans="1:29" x14ac:dyDescent="0.25">
      <c r="A78" s="6">
        <v>20764.43</v>
      </c>
      <c r="B78">
        <v>0</v>
      </c>
    </row>
    <row r="79" spans="1:29" x14ac:dyDescent="0.25">
      <c r="A79" s="6">
        <v>20777.7</v>
      </c>
      <c r="B79">
        <v>0</v>
      </c>
    </row>
    <row r="80" spans="1:29" x14ac:dyDescent="0.25">
      <c r="A80" s="6">
        <v>20788.73</v>
      </c>
      <c r="B80">
        <v>0</v>
      </c>
    </row>
    <row r="81" spans="1:2" x14ac:dyDescent="0.25">
      <c r="A81" s="6">
        <v>20791.240000000002</v>
      </c>
      <c r="B81">
        <v>0</v>
      </c>
    </row>
    <row r="82" spans="1:2" x14ac:dyDescent="0.25">
      <c r="A82" s="6">
        <v>20803</v>
      </c>
      <c r="B82">
        <v>0</v>
      </c>
    </row>
    <row r="83" spans="1:2" x14ac:dyDescent="0.25">
      <c r="A83" s="6">
        <v>20854.59</v>
      </c>
      <c r="B83">
        <v>0</v>
      </c>
    </row>
    <row r="84" spans="1:2" x14ac:dyDescent="0.25">
      <c r="A84" s="6">
        <v>20879.61</v>
      </c>
      <c r="B84">
        <v>0</v>
      </c>
    </row>
    <row r="85" spans="1:2" x14ac:dyDescent="0.25">
      <c r="A85" s="6">
        <v>20892.919999999998</v>
      </c>
      <c r="B85">
        <v>0</v>
      </c>
    </row>
    <row r="86" spans="1:2" x14ac:dyDescent="0.25">
      <c r="A86" s="6">
        <v>20903.62</v>
      </c>
      <c r="B86">
        <v>0</v>
      </c>
    </row>
    <row r="87" spans="1:2" x14ac:dyDescent="0.25">
      <c r="A87" s="6">
        <v>20906.05</v>
      </c>
      <c r="B87">
        <v>0</v>
      </c>
    </row>
    <row r="88" spans="1:2" x14ac:dyDescent="0.25">
      <c r="A88" s="6">
        <v>20917.89</v>
      </c>
      <c r="B88">
        <v>0</v>
      </c>
    </row>
    <row r="89" spans="1:2" x14ac:dyDescent="0.25">
      <c r="A89" s="6">
        <v>20970.52</v>
      </c>
      <c r="B89">
        <v>0</v>
      </c>
    </row>
    <row r="90" spans="1:2" x14ac:dyDescent="0.25">
      <c r="A90" s="6">
        <v>21008.400000000001</v>
      </c>
      <c r="B90">
        <v>0</v>
      </c>
    </row>
    <row r="91" spans="1:2" x14ac:dyDescent="0.25">
      <c r="A91" s="6">
        <v>21021.5</v>
      </c>
      <c r="B91">
        <v>0</v>
      </c>
    </row>
    <row r="92" spans="1:2" x14ac:dyDescent="0.25">
      <c r="A92" s="6">
        <v>21108.639999999999</v>
      </c>
      <c r="B92">
        <v>0</v>
      </c>
    </row>
    <row r="93" spans="1:2" x14ac:dyDescent="0.25">
      <c r="A93" s="6">
        <v>21111.67</v>
      </c>
      <c r="B93">
        <v>0</v>
      </c>
    </row>
    <row r="94" spans="1:2" x14ac:dyDescent="0.25">
      <c r="A94" s="6">
        <v>21124.58</v>
      </c>
      <c r="B94">
        <v>0</v>
      </c>
    </row>
    <row r="95" spans="1:2" x14ac:dyDescent="0.25">
      <c r="A95" s="6">
        <v>21135.35</v>
      </c>
      <c r="B95">
        <v>0</v>
      </c>
    </row>
    <row r="96" spans="1:2" x14ac:dyDescent="0.25">
      <c r="A96" s="6">
        <v>21137.49</v>
      </c>
      <c r="B96">
        <v>0</v>
      </c>
    </row>
    <row r="97" spans="1:2" x14ac:dyDescent="0.25">
      <c r="A97" s="6">
        <v>21141.93</v>
      </c>
      <c r="B97">
        <v>0</v>
      </c>
    </row>
    <row r="98" spans="1:2" x14ac:dyDescent="0.25">
      <c r="A98" s="6">
        <v>21148.85</v>
      </c>
      <c r="B98">
        <v>0</v>
      </c>
    </row>
    <row r="99" spans="1:2" x14ac:dyDescent="0.25">
      <c r="A99">
        <v>20917.710399999996</v>
      </c>
      <c r="B99">
        <v>1</v>
      </c>
    </row>
    <row r="100" spans="1:2" x14ac:dyDescent="0.25">
      <c r="A100">
        <v>20802.255367097419</v>
      </c>
      <c r="B100">
        <v>2</v>
      </c>
    </row>
    <row r="101" spans="1:2" x14ac:dyDescent="0.25">
      <c r="A101">
        <v>21090.892948013996</v>
      </c>
      <c r="B101">
        <v>2</v>
      </c>
    </row>
    <row r="102" spans="1:2" x14ac:dyDescent="0.25">
      <c r="A102">
        <v>20742.127777387082</v>
      </c>
      <c r="B102">
        <v>3</v>
      </c>
    </row>
    <row r="103" spans="1:2" x14ac:dyDescent="0.25">
      <c r="A103">
        <v>20903.599999525217</v>
      </c>
      <c r="B103">
        <v>3</v>
      </c>
    </row>
    <row r="104" spans="1:2" x14ac:dyDescent="0.25">
      <c r="A104">
        <v>21104.267777542813</v>
      </c>
      <c r="B104">
        <v>3</v>
      </c>
    </row>
    <row r="105" spans="1:2" x14ac:dyDescent="0.25">
      <c r="A105">
        <v>20742.127777777787</v>
      </c>
      <c r="B105">
        <v>4</v>
      </c>
    </row>
    <row r="106" spans="1:2" x14ac:dyDescent="0.25">
      <c r="A106">
        <v>20892.446666672618</v>
      </c>
      <c r="B106">
        <v>4</v>
      </c>
    </row>
    <row r="107" spans="1:2" x14ac:dyDescent="0.25">
      <c r="A107">
        <v>21000.140000519372</v>
      </c>
      <c r="B107">
        <v>4</v>
      </c>
    </row>
    <row r="108" spans="1:2" x14ac:dyDescent="0.25">
      <c r="A108">
        <v>21129.787142858229</v>
      </c>
      <c r="B108">
        <v>4</v>
      </c>
    </row>
    <row r="109" spans="1:2" x14ac:dyDescent="0.25">
      <c r="A109">
        <v>20671.690000395472</v>
      </c>
      <c r="B109">
        <v>5</v>
      </c>
    </row>
    <row r="110" spans="1:2" x14ac:dyDescent="0.25">
      <c r="A110">
        <v>20777.346666634105</v>
      </c>
      <c r="B110">
        <v>5</v>
      </c>
    </row>
    <row r="111" spans="1:2" x14ac:dyDescent="0.25">
      <c r="A111">
        <v>20892.446666642365</v>
      </c>
      <c r="B111">
        <v>5</v>
      </c>
    </row>
    <row r="112" spans="1:2" x14ac:dyDescent="0.25">
      <c r="A112">
        <v>21000.139999999759</v>
      </c>
      <c r="B112">
        <v>5</v>
      </c>
    </row>
    <row r="113" spans="1:36" x14ac:dyDescent="0.25">
      <c r="A113">
        <v>21129.787142859765</v>
      </c>
      <c r="B113">
        <v>5</v>
      </c>
    </row>
    <row r="115" spans="1:36" s="12" customFormat="1" x14ac:dyDescent="0.25">
      <c r="A115" s="12" t="s">
        <v>23</v>
      </c>
    </row>
    <row r="117" spans="1:36" x14ac:dyDescent="0.25">
      <c r="B117" t="s">
        <v>26</v>
      </c>
      <c r="C117" t="s">
        <v>27</v>
      </c>
      <c r="D117" t="s">
        <v>20</v>
      </c>
      <c r="E117" t="s">
        <v>66</v>
      </c>
      <c r="F117" t="s">
        <v>21</v>
      </c>
      <c r="G117" t="s">
        <v>22</v>
      </c>
      <c r="I117" t="s">
        <v>24</v>
      </c>
      <c r="K117" t="s">
        <v>67</v>
      </c>
      <c r="L117" t="s">
        <v>21</v>
      </c>
      <c r="M117" t="s">
        <v>22</v>
      </c>
      <c r="O117" t="s">
        <v>26</v>
      </c>
      <c r="P117" t="s">
        <v>30</v>
      </c>
      <c r="Q117" t="s">
        <v>45</v>
      </c>
      <c r="R117" t="s">
        <v>46</v>
      </c>
      <c r="S117" t="s">
        <v>35</v>
      </c>
      <c r="V117" t="s">
        <v>59</v>
      </c>
      <c r="W117" t="s">
        <v>21</v>
      </c>
      <c r="X117" t="s">
        <v>22</v>
      </c>
      <c r="Z117" t="s">
        <v>61</v>
      </c>
      <c r="AD117" t="s">
        <v>60</v>
      </c>
      <c r="AH117" t="s">
        <v>62</v>
      </c>
    </row>
    <row r="118" spans="1:36" x14ac:dyDescent="0.25">
      <c r="A118" s="6">
        <v>20663.68</v>
      </c>
      <c r="B118" s="16">
        <v>2</v>
      </c>
      <c r="C118" s="16">
        <f>B118+1</f>
        <v>3</v>
      </c>
      <c r="D118">
        <v>4</v>
      </c>
      <c r="E118">
        <f>2*(E$144-E$145*($D118+0.5))*$C118</f>
        <v>20664.03811673685</v>
      </c>
      <c r="F118" s="6">
        <f>$A118-E118</f>
        <v>-0.35811673685020651</v>
      </c>
      <c r="G118" s="6">
        <f>F118^2</f>
        <v>0.12824759721224005</v>
      </c>
      <c r="H118" s="6">
        <f>A118-A$118</f>
        <v>0</v>
      </c>
      <c r="I118">
        <v>1</v>
      </c>
      <c r="J118" s="6"/>
      <c r="K118">
        <f>2*(K$144-K$145*($D118+0.5)-K$146*($D118+0.5)^2)*$C118</f>
        <v>20671.961801718317</v>
      </c>
      <c r="L118" s="6">
        <f>$A118-K118</f>
        <v>-8.2818017183162738</v>
      </c>
      <c r="M118" s="6">
        <f>L118^2</f>
        <v>68.588239701506382</v>
      </c>
      <c r="O118">
        <v>2</v>
      </c>
      <c r="P118">
        <v>2.5</v>
      </c>
      <c r="Q118">
        <v>3</v>
      </c>
      <c r="R118">
        <v>3.5</v>
      </c>
      <c r="S118" s="9">
        <f>INDEX($I$174:$I$179,MATCH($R118,$E$174:$E$179,0))-INDEX($I$169:$I$173,MATCH($P118,$E$169:$E$173,0))</f>
        <v>-2.8571428571428581E-2</v>
      </c>
      <c r="V118">
        <f t="shared" ref="V118:V142" si="16">2*(V$144-V$145*($D118+0.5))*$C118-V$147*$S118</f>
        <v>20662.631268291916</v>
      </c>
      <c r="W118" s="6">
        <f t="shared" ref="W118:W142" si="17">$A118-V118</f>
        <v>1.0487317080842331</v>
      </c>
      <c r="X118" s="10">
        <f t="shared" ref="X118:X142" si="18">W118^2</f>
        <v>1.099838195541273</v>
      </c>
      <c r="Z118">
        <f t="shared" ref="Z118:Z142" si="19">2*(Z$144-Z$145*($D118+0.5))*$C118-INDEX(Z$147:Z$151,MATCH($D118,$Y$147:$Y$151,0))*$S118</f>
        <v>20662.724233005683</v>
      </c>
      <c r="AA118" s="6">
        <f>$A118-Z118</f>
        <v>0.95576699431694578</v>
      </c>
      <c r="AB118" s="10">
        <f>AA118^2</f>
        <v>0.91349054742564872</v>
      </c>
      <c r="AC118" s="10"/>
      <c r="AD118">
        <f t="shared" ref="AD118:AD142" si="20">2*(AD$144-AD$145*($D118+0.5)+AD$146*($D118+0.5)^2)*$C118-AD$147*$S118</f>
        <v>20663.549353787854</v>
      </c>
      <c r="AE118" s="6">
        <f t="shared" ref="AE118" si="21">$A118-AD118</f>
        <v>0.13064621214653016</v>
      </c>
      <c r="AF118" s="10">
        <f t="shared" ref="AF118" si="22">AE118^2</f>
        <v>1.7068432748236165E-2</v>
      </c>
      <c r="AH118">
        <f t="shared" ref="AH118:AH142" si="23">2*(AH$144-AH$145*($D118+0.5)+AH$146*($D118+0.5)^2)*$C118-INDEX(AH$147:AH$151,MATCH($D118,$Y$147:$Y$151,0))*$S118</f>
        <v>20663.643661961753</v>
      </c>
      <c r="AI118" s="6">
        <f>$A118-AH118</f>
        <v>3.6338038247777149E-2</v>
      </c>
      <c r="AJ118" s="10">
        <f>AI118^2</f>
        <v>1.320453023696915E-3</v>
      </c>
    </row>
    <row r="119" spans="1:36" x14ac:dyDescent="0.25">
      <c r="A119" s="6">
        <v>20674.43</v>
      </c>
      <c r="B119" s="16">
        <v>2</v>
      </c>
      <c r="C119" s="16">
        <f t="shared" ref="C119:C142" si="24">B119+1</f>
        <v>3</v>
      </c>
      <c r="D119">
        <v>4</v>
      </c>
      <c r="E119">
        <f t="shared" ref="E119:E142" si="25">2*(E$144-E$145*($D119+0.5))*$C119</f>
        <v>20664.03811673685</v>
      </c>
      <c r="F119" s="6">
        <f t="shared" ref="F119:F142" si="26">$A119-E119</f>
        <v>10.391883263149793</v>
      </c>
      <c r="G119" s="6">
        <f t="shared" ref="G119:G142" si="27">F119^2</f>
        <v>107.9912377549328</v>
      </c>
      <c r="H119" s="6">
        <f>A119-A$118</f>
        <v>10.75</v>
      </c>
      <c r="I119">
        <v>2</v>
      </c>
      <c r="J119" s="6"/>
      <c r="K119">
        <f t="shared" ref="K119:K142" si="28">2*(K$144-K$145*($D119+0.5)-K$146*($D119+0.5)^2)*$C119</f>
        <v>20671.961801718317</v>
      </c>
      <c r="L119" s="6">
        <f t="shared" ref="L119:L142" si="29">$A119-K119</f>
        <v>2.4681982816837262</v>
      </c>
      <c r="M119" s="6">
        <f t="shared" ref="M119:M142" si="30">L119^2</f>
        <v>6.0920027577064992</v>
      </c>
      <c r="O119">
        <v>2</v>
      </c>
      <c r="P119">
        <v>4.5</v>
      </c>
      <c r="Q119">
        <v>3</v>
      </c>
      <c r="R119">
        <v>5.5</v>
      </c>
      <c r="S119" s="9">
        <f t="shared" ref="S119:S142" si="31">INDEX($I$174:$I$179,MATCH($R119,$E$174:$E$179,0))-INDEX($I$169:$I$173,MATCH($P119,$E$169:$E$173,0))</f>
        <v>1.1904761904761904E-2</v>
      </c>
      <c r="V119">
        <f t="shared" si="16"/>
        <v>20673.484281128502</v>
      </c>
      <c r="W119" s="6">
        <f t="shared" si="17"/>
        <v>0.94571887149868417</v>
      </c>
      <c r="X119" s="10">
        <f t="shared" si="18"/>
        <v>0.89438418390874475</v>
      </c>
      <c r="Z119">
        <f t="shared" si="19"/>
        <v>20673.593160297522</v>
      </c>
      <c r="AA119" s="6">
        <f t="shared" ref="AA119:AA142" si="32">$A119-Z119</f>
        <v>0.8368397024787555</v>
      </c>
      <c r="AB119" s="10">
        <f t="shared" ref="AB119:AB142" si="33">AA119^2</f>
        <v>0.70030068764473197</v>
      </c>
      <c r="AC119" s="10"/>
      <c r="AD119">
        <f t="shared" si="20"/>
        <v>20674.341285074708</v>
      </c>
      <c r="AE119" s="6">
        <f t="shared" ref="AE119:AE142" si="34">$A119-AD119</f>
        <v>8.8714925292151747E-2</v>
      </c>
      <c r="AF119" s="10">
        <f t="shared" ref="AF119:AF142" si="35">AE119^2</f>
        <v>7.8703379695920662E-3</v>
      </c>
      <c r="AH119">
        <f t="shared" si="23"/>
        <v>20674.398499556508</v>
      </c>
      <c r="AI119" s="6">
        <f t="shared" ref="AI119:AI142" si="36">$A119-AH119</f>
        <v>3.1500443492404884E-2</v>
      </c>
      <c r="AJ119" s="10">
        <f t="shared" ref="AJ119:AJ142" si="37">AI119^2</f>
        <v>9.9227794021819319E-4</v>
      </c>
    </row>
    <row r="120" spans="1:36" x14ac:dyDescent="0.25">
      <c r="A120" s="6">
        <v>20676.96</v>
      </c>
      <c r="B120" s="16">
        <v>2</v>
      </c>
      <c r="C120" s="16">
        <f t="shared" si="24"/>
        <v>3</v>
      </c>
      <c r="D120">
        <v>4</v>
      </c>
      <c r="E120">
        <f t="shared" si="25"/>
        <v>20664.03811673685</v>
      </c>
      <c r="F120" s="6">
        <f t="shared" si="26"/>
        <v>12.921883263148629</v>
      </c>
      <c r="G120" s="6">
        <f t="shared" si="27"/>
        <v>166.97506706644066</v>
      </c>
      <c r="H120" s="6">
        <f>A120-A$118</f>
        <v>13.279999999998836</v>
      </c>
      <c r="I120">
        <v>3</v>
      </c>
      <c r="J120" s="6"/>
      <c r="K120">
        <f t="shared" si="28"/>
        <v>20671.961801718317</v>
      </c>
      <c r="L120" s="6">
        <f t="shared" si="29"/>
        <v>4.9981982816825621</v>
      </c>
      <c r="M120" s="6">
        <f t="shared" si="30"/>
        <v>24.981986063014517</v>
      </c>
      <c r="O120">
        <v>2</v>
      </c>
      <c r="P120">
        <v>3.5</v>
      </c>
      <c r="Q120">
        <v>3</v>
      </c>
      <c r="R120">
        <v>4.5</v>
      </c>
      <c r="S120" s="9">
        <f t="shared" si="31"/>
        <v>2.1428571428571422E-2</v>
      </c>
      <c r="V120">
        <f t="shared" si="16"/>
        <v>20676.037931207698</v>
      </c>
      <c r="W120" s="6">
        <f t="shared" si="17"/>
        <v>0.92206879230070626</v>
      </c>
      <c r="X120" s="10">
        <f t="shared" si="18"/>
        <v>0.85021085773488303</v>
      </c>
      <c r="Z120">
        <f t="shared" si="19"/>
        <v>20676.150554954427</v>
      </c>
      <c r="AA120" s="6">
        <f t="shared" si="32"/>
        <v>0.80944504557191976</v>
      </c>
      <c r="AB120" s="10">
        <f t="shared" si="33"/>
        <v>0.65520128180092729</v>
      </c>
      <c r="AC120" s="10"/>
      <c r="AD120">
        <f t="shared" si="20"/>
        <v>20676.880563024555</v>
      </c>
      <c r="AE120" s="6">
        <f t="shared" si="34"/>
        <v>7.9436975443968549E-2</v>
      </c>
      <c r="AF120" s="10">
        <f t="shared" si="35"/>
        <v>6.3102330676856619E-3</v>
      </c>
      <c r="AH120">
        <f t="shared" si="23"/>
        <v>20676.929049578805</v>
      </c>
      <c r="AI120" s="6">
        <f t="shared" si="36"/>
        <v>3.0950421194575028E-2</v>
      </c>
      <c r="AJ120" s="10">
        <f t="shared" si="37"/>
        <v>9.5792857212159915E-4</v>
      </c>
    </row>
    <row r="121" spans="1:36" x14ac:dyDescent="0.25">
      <c r="A121" s="6">
        <v>20738.98</v>
      </c>
      <c r="B121" s="16">
        <v>2</v>
      </c>
      <c r="C121" s="16">
        <f t="shared" si="24"/>
        <v>3</v>
      </c>
      <c r="D121">
        <v>3</v>
      </c>
      <c r="E121">
        <f t="shared" si="25"/>
        <v>20779.343700069683</v>
      </c>
      <c r="F121" s="6">
        <f t="shared" si="26"/>
        <v>-40.363700069683546</v>
      </c>
      <c r="G121" s="6">
        <f t="shared" si="27"/>
        <v>1629.2282833153715</v>
      </c>
      <c r="H121" s="6">
        <f t="shared" ref="H121:H126" si="38">A121-A$123</f>
        <v>-38.720000000001164</v>
      </c>
      <c r="I121">
        <v>8</v>
      </c>
      <c r="J121" s="6"/>
      <c r="K121">
        <f t="shared" si="28"/>
        <v>20778.041176256826</v>
      </c>
      <c r="L121" s="6">
        <f t="shared" si="29"/>
        <v>-39.061176256826002</v>
      </c>
      <c r="M121" s="6">
        <f t="shared" si="30"/>
        <v>1525.7754905668273</v>
      </c>
      <c r="O121">
        <v>2</v>
      </c>
      <c r="P121">
        <v>4.5</v>
      </c>
      <c r="Q121">
        <v>3</v>
      </c>
      <c r="R121">
        <v>4.5</v>
      </c>
      <c r="S121" s="9">
        <f t="shared" si="31"/>
        <v>-0.17142857142857143</v>
      </c>
      <c r="V121">
        <f t="shared" si="16"/>
        <v>20739.68423739928</v>
      </c>
      <c r="W121" s="6">
        <f t="shared" si="17"/>
        <v>-0.70423739928082796</v>
      </c>
      <c r="X121" s="10">
        <f t="shared" si="18"/>
        <v>0.49595031454582428</v>
      </c>
      <c r="Z121">
        <f t="shared" si="19"/>
        <v>20739.093948038379</v>
      </c>
      <c r="AA121" s="6">
        <f t="shared" si="32"/>
        <v>-0.11394803837902145</v>
      </c>
      <c r="AB121" s="10">
        <f t="shared" si="33"/>
        <v>1.2984155450426946E-2</v>
      </c>
      <c r="AC121" s="10"/>
      <c r="AD121">
        <f t="shared" si="20"/>
        <v>20739.757826805479</v>
      </c>
      <c r="AE121" s="6">
        <f t="shared" si="34"/>
        <v>-0.77782680547898053</v>
      </c>
      <c r="AF121" s="10">
        <f t="shared" si="35"/>
        <v>0.60501453932163585</v>
      </c>
      <c r="AH121">
        <f t="shared" si="23"/>
        <v>20739.048138249986</v>
      </c>
      <c r="AI121" s="6">
        <f t="shared" si="36"/>
        <v>-6.8138249986077426E-2</v>
      </c>
      <c r="AJ121" s="10">
        <f t="shared" si="37"/>
        <v>4.6428211111651805E-3</v>
      </c>
    </row>
    <row r="122" spans="1:36" x14ac:dyDescent="0.25">
      <c r="A122" s="6">
        <v>20764.43</v>
      </c>
      <c r="B122" s="16">
        <v>2</v>
      </c>
      <c r="C122" s="16">
        <f t="shared" si="24"/>
        <v>3</v>
      </c>
      <c r="D122">
        <v>3</v>
      </c>
      <c r="E122">
        <f t="shared" si="25"/>
        <v>20779.343700069683</v>
      </c>
      <c r="F122" s="6">
        <f t="shared" si="26"/>
        <v>-14.913700069682818</v>
      </c>
      <c r="G122" s="6">
        <f t="shared" si="27"/>
        <v>222.41844976845729</v>
      </c>
      <c r="H122" s="6">
        <f t="shared" si="38"/>
        <v>-13.270000000000437</v>
      </c>
      <c r="I122">
        <v>6</v>
      </c>
      <c r="J122" s="6"/>
      <c r="K122">
        <f t="shared" si="28"/>
        <v>20778.041176256826</v>
      </c>
      <c r="L122" s="6">
        <f t="shared" si="29"/>
        <v>-13.611176256825274</v>
      </c>
      <c r="M122" s="6">
        <f t="shared" si="30"/>
        <v>185.26411909436408</v>
      </c>
      <c r="O122">
        <v>2</v>
      </c>
      <c r="P122">
        <v>1.5</v>
      </c>
      <c r="Q122">
        <v>3</v>
      </c>
      <c r="R122">
        <v>2.5</v>
      </c>
      <c r="S122" s="9">
        <f t="shared" si="31"/>
        <v>-7.8095238095238093E-2</v>
      </c>
      <c r="V122">
        <f t="shared" si="16"/>
        <v>20764.710008175403</v>
      </c>
      <c r="W122" s="6">
        <f t="shared" si="17"/>
        <v>-0.28000817540305434</v>
      </c>
      <c r="X122" s="10">
        <f t="shared" si="18"/>
        <v>7.8404578292547641E-2</v>
      </c>
      <c r="Z122">
        <f t="shared" si="19"/>
        <v>20764.474920028741</v>
      </c>
      <c r="AA122" s="6">
        <f t="shared" si="32"/>
        <v>-4.4920028740307316E-2</v>
      </c>
      <c r="AB122" s="10">
        <f t="shared" si="33"/>
        <v>2.0178089820300353E-3</v>
      </c>
      <c r="AC122" s="10"/>
      <c r="AD122">
        <f t="shared" si="20"/>
        <v>20764.642750713989</v>
      </c>
      <c r="AE122" s="6">
        <f t="shared" si="34"/>
        <v>-0.21275071398849832</v>
      </c>
      <c r="AF122" s="10">
        <f t="shared" si="35"/>
        <v>4.5262866302615813E-2</v>
      </c>
      <c r="AH122">
        <f t="shared" si="23"/>
        <v>20764.353960248754</v>
      </c>
      <c r="AI122" s="6">
        <f t="shared" si="36"/>
        <v>7.6039751245843945E-2</v>
      </c>
      <c r="AJ122" s="10">
        <f t="shared" si="37"/>
        <v>5.7820437695298259E-3</v>
      </c>
    </row>
    <row r="123" spans="1:36" x14ac:dyDescent="0.25">
      <c r="A123" s="6">
        <v>20777.7</v>
      </c>
      <c r="B123" s="16">
        <v>2</v>
      </c>
      <c r="C123" s="16">
        <f t="shared" si="24"/>
        <v>3</v>
      </c>
      <c r="D123">
        <v>3</v>
      </c>
      <c r="E123">
        <f t="shared" si="25"/>
        <v>20779.343700069683</v>
      </c>
      <c r="F123" s="6">
        <f t="shared" si="26"/>
        <v>-1.6437000696823816</v>
      </c>
      <c r="G123" s="6">
        <f t="shared" si="27"/>
        <v>2.7017499190738659</v>
      </c>
      <c r="H123" s="6">
        <f t="shared" si="38"/>
        <v>0</v>
      </c>
      <c r="I123">
        <v>1</v>
      </c>
      <c r="J123" s="6"/>
      <c r="K123">
        <f t="shared" si="28"/>
        <v>20778.041176256826</v>
      </c>
      <c r="L123" s="6">
        <f t="shared" si="29"/>
        <v>-0.34117625682483776</v>
      </c>
      <c r="M123" s="6">
        <f t="shared" si="30"/>
        <v>0.11640123822100766</v>
      </c>
      <c r="O123">
        <v>2</v>
      </c>
      <c r="P123">
        <v>2.5</v>
      </c>
      <c r="Q123">
        <v>3</v>
      </c>
      <c r="R123">
        <v>3.5</v>
      </c>
      <c r="S123" s="9">
        <f t="shared" si="31"/>
        <v>-2.8571428571428581E-2</v>
      </c>
      <c r="V123">
        <f t="shared" si="16"/>
        <v>20777.988988587225</v>
      </c>
      <c r="W123" s="6">
        <f t="shared" si="17"/>
        <v>-0.28898858722459408</v>
      </c>
      <c r="X123" s="10">
        <f t="shared" si="18"/>
        <v>8.3514403546066818E-2</v>
      </c>
      <c r="Z123">
        <f t="shared" si="19"/>
        <v>20777.942374554241</v>
      </c>
      <c r="AA123" s="6">
        <f t="shared" si="32"/>
        <v>-0.24237455424008658</v>
      </c>
      <c r="AB123" s="10">
        <f t="shared" si="33"/>
        <v>5.8745424543080675E-2</v>
      </c>
      <c r="AC123" s="10"/>
      <c r="AD123">
        <f t="shared" si="20"/>
        <v>20777.846996053198</v>
      </c>
      <c r="AE123" s="6">
        <f t="shared" si="34"/>
        <v>-0.14699605319765396</v>
      </c>
      <c r="AF123" s="10">
        <f t="shared" si="35"/>
        <v>2.1607839655687515E-2</v>
      </c>
      <c r="AH123">
        <f t="shared" si="23"/>
        <v>20777.781539268508</v>
      </c>
      <c r="AI123" s="6">
        <f t="shared" si="36"/>
        <v>-8.1539268507185625E-2</v>
      </c>
      <c r="AJ123" s="10">
        <f t="shared" si="37"/>
        <v>6.6486523086869134E-3</v>
      </c>
    </row>
    <row r="124" spans="1:36" x14ac:dyDescent="0.25">
      <c r="A124" s="6">
        <v>20788.73</v>
      </c>
      <c r="B124" s="16">
        <v>2</v>
      </c>
      <c r="C124" s="16">
        <f t="shared" si="24"/>
        <v>3</v>
      </c>
      <c r="D124">
        <v>3</v>
      </c>
      <c r="E124">
        <f t="shared" si="25"/>
        <v>20779.343700069683</v>
      </c>
      <c r="F124" s="6">
        <f t="shared" si="26"/>
        <v>9.3862999303164543</v>
      </c>
      <c r="G124" s="6">
        <f t="shared" si="27"/>
        <v>88.10262638185867</v>
      </c>
      <c r="H124" s="6">
        <f t="shared" si="38"/>
        <v>11.029999999998836</v>
      </c>
      <c r="I124">
        <v>2</v>
      </c>
      <c r="J124" s="6"/>
      <c r="K124">
        <f t="shared" si="28"/>
        <v>20778.041176256826</v>
      </c>
      <c r="L124" s="6">
        <f t="shared" si="29"/>
        <v>10.688823743173998</v>
      </c>
      <c r="M124" s="6">
        <f t="shared" si="30"/>
        <v>114.2509530126402</v>
      </c>
      <c r="O124">
        <v>2</v>
      </c>
      <c r="P124">
        <v>4.5</v>
      </c>
      <c r="Q124">
        <v>3</v>
      </c>
      <c r="R124">
        <v>5.5</v>
      </c>
      <c r="S124" s="9">
        <f t="shared" si="31"/>
        <v>1.1904761904761904E-2</v>
      </c>
      <c r="V124">
        <f t="shared" si="16"/>
        <v>20788.842001423811</v>
      </c>
      <c r="W124" s="6">
        <f t="shared" si="17"/>
        <v>-0.11200142381130718</v>
      </c>
      <c r="X124" s="10">
        <f t="shared" si="18"/>
        <v>1.2544318935760046E-2</v>
      </c>
      <c r="Z124">
        <f t="shared" si="19"/>
        <v>20788.949428733733</v>
      </c>
      <c r="AA124" s="6">
        <f t="shared" si="32"/>
        <v>-0.21942873373336624</v>
      </c>
      <c r="AB124" s="10">
        <f t="shared" si="33"/>
        <v>4.8148969187828544E-2</v>
      </c>
      <c r="AC124" s="10"/>
      <c r="AD124">
        <f t="shared" si="20"/>
        <v>20788.638927340053</v>
      </c>
      <c r="AE124" s="6">
        <f t="shared" si="34"/>
        <v>9.1072659946803469E-2</v>
      </c>
      <c r="AF124" s="10">
        <f t="shared" si="35"/>
        <v>8.2942293897861012E-3</v>
      </c>
      <c r="AH124">
        <f t="shared" si="23"/>
        <v>20788.756002890423</v>
      </c>
      <c r="AI124" s="6">
        <f t="shared" si="36"/>
        <v>-2.6002890423114877E-2</v>
      </c>
      <c r="AJ124" s="10">
        <f t="shared" si="37"/>
        <v>6.7615031035651938E-4</v>
      </c>
    </row>
    <row r="125" spans="1:36" x14ac:dyDescent="0.25">
      <c r="A125" s="6">
        <v>20791.240000000002</v>
      </c>
      <c r="B125" s="16">
        <v>2</v>
      </c>
      <c r="C125" s="16">
        <f t="shared" si="24"/>
        <v>3</v>
      </c>
      <c r="D125">
        <v>3</v>
      </c>
      <c r="E125">
        <f t="shared" si="25"/>
        <v>20779.343700069683</v>
      </c>
      <c r="F125" s="6">
        <f t="shared" si="26"/>
        <v>11.896299930318492</v>
      </c>
      <c r="G125" s="6">
        <f t="shared" si="27"/>
        <v>141.52195203209575</v>
      </c>
      <c r="H125" s="6">
        <f t="shared" si="38"/>
        <v>13.540000000000873</v>
      </c>
      <c r="I125">
        <v>3</v>
      </c>
      <c r="J125" s="6"/>
      <c r="K125">
        <f t="shared" si="28"/>
        <v>20778.041176256826</v>
      </c>
      <c r="L125" s="6">
        <f t="shared" si="29"/>
        <v>13.198823743176035</v>
      </c>
      <c r="M125" s="6">
        <f t="shared" si="30"/>
        <v>174.20894820342744</v>
      </c>
      <c r="O125">
        <v>2</v>
      </c>
      <c r="P125">
        <v>3.5</v>
      </c>
      <c r="Q125">
        <v>3</v>
      </c>
      <c r="R125">
        <v>4.5</v>
      </c>
      <c r="S125" s="9">
        <f t="shared" si="31"/>
        <v>2.1428571428571422E-2</v>
      </c>
      <c r="V125">
        <f t="shared" si="16"/>
        <v>20791.395651503008</v>
      </c>
      <c r="W125" s="6">
        <f t="shared" si="17"/>
        <v>-0.15565150300608366</v>
      </c>
      <c r="X125" s="10">
        <f t="shared" si="18"/>
        <v>2.4227390388052869E-2</v>
      </c>
      <c r="Z125">
        <f t="shared" si="19"/>
        <v>20791.53932383479</v>
      </c>
      <c r="AA125" s="6">
        <f t="shared" si="32"/>
        <v>-0.29932383478808333</v>
      </c>
      <c r="AB125" s="10">
        <f t="shared" si="33"/>
        <v>8.9594758072243805E-2</v>
      </c>
      <c r="AC125" s="10"/>
      <c r="AD125">
        <f t="shared" si="20"/>
        <v>20791.1782052899</v>
      </c>
      <c r="AE125" s="6">
        <f t="shared" si="34"/>
        <v>6.1794710101821693E-2</v>
      </c>
      <c r="AF125" s="10">
        <f t="shared" si="35"/>
        <v>3.8185861965681842E-3</v>
      </c>
      <c r="AH125">
        <f t="shared" si="23"/>
        <v>20791.338229624991</v>
      </c>
      <c r="AI125" s="6">
        <f t="shared" si="36"/>
        <v>-9.8229624989471631E-2</v>
      </c>
      <c r="AJ125" s="10">
        <f t="shared" si="37"/>
        <v>9.6490592255722291E-3</v>
      </c>
    </row>
    <row r="126" spans="1:36" x14ac:dyDescent="0.25">
      <c r="A126" s="6">
        <v>20803</v>
      </c>
      <c r="B126" s="16">
        <v>2</v>
      </c>
      <c r="C126" s="16">
        <f t="shared" si="24"/>
        <v>3</v>
      </c>
      <c r="D126">
        <v>3</v>
      </c>
      <c r="E126">
        <f t="shared" si="25"/>
        <v>20779.343700069683</v>
      </c>
      <c r="F126" s="6">
        <f t="shared" si="26"/>
        <v>23.656299930316891</v>
      </c>
      <c r="G126" s="6">
        <f t="shared" si="27"/>
        <v>559.62052639311094</v>
      </c>
      <c r="H126" s="6">
        <f t="shared" si="38"/>
        <v>25.299999999999272</v>
      </c>
      <c r="I126">
        <v>5</v>
      </c>
      <c r="J126" s="6"/>
      <c r="K126">
        <f t="shared" si="28"/>
        <v>20778.041176256826</v>
      </c>
      <c r="L126" s="6">
        <f t="shared" si="29"/>
        <v>24.958823743174435</v>
      </c>
      <c r="M126" s="6">
        <f t="shared" si="30"/>
        <v>622.94288264284785</v>
      </c>
      <c r="O126">
        <v>2</v>
      </c>
      <c r="P126">
        <v>2.5</v>
      </c>
      <c r="Q126">
        <v>3</v>
      </c>
      <c r="R126">
        <v>2.5</v>
      </c>
      <c r="S126" s="9">
        <f t="shared" si="31"/>
        <v>6.4761904761904757E-2</v>
      </c>
      <c r="V126">
        <f t="shared" si="16"/>
        <v>20803.014759363352</v>
      </c>
      <c r="W126" s="6">
        <f t="shared" si="17"/>
        <v>-1.4759363351913635E-2</v>
      </c>
      <c r="X126" s="10">
        <f t="shared" si="18"/>
        <v>2.1783880655381127E-4</v>
      </c>
      <c r="Z126">
        <f t="shared" si="19"/>
        <v>20803.323346544599</v>
      </c>
      <c r="AA126" s="6">
        <f t="shared" si="32"/>
        <v>-0.32334654459918966</v>
      </c>
      <c r="AB126" s="10">
        <f t="shared" si="33"/>
        <v>0.10455298790423574</v>
      </c>
      <c r="AC126" s="10"/>
      <c r="AD126">
        <f t="shared" si="20"/>
        <v>20802.731919961709</v>
      </c>
      <c r="AE126" s="6">
        <f t="shared" si="34"/>
        <v>0.26808003829137306</v>
      </c>
      <c r="AF126" s="10">
        <f t="shared" si="35"/>
        <v>7.186690693030405E-2</v>
      </c>
      <c r="AH126">
        <f t="shared" si="23"/>
        <v>20803.087361267277</v>
      </c>
      <c r="AI126" s="6">
        <f t="shared" si="36"/>
        <v>-8.7361267276719445E-2</v>
      </c>
      <c r="AJ126" s="10">
        <f t="shared" si="37"/>
        <v>7.6319910201944115E-3</v>
      </c>
    </row>
    <row r="127" spans="1:36" x14ac:dyDescent="0.25">
      <c r="A127" s="6">
        <v>20854.59</v>
      </c>
      <c r="B127" s="16">
        <v>2</v>
      </c>
      <c r="C127" s="16">
        <f t="shared" si="24"/>
        <v>3</v>
      </c>
      <c r="D127">
        <v>2</v>
      </c>
      <c r="E127">
        <f t="shared" si="25"/>
        <v>20894.649283402516</v>
      </c>
      <c r="F127" s="6">
        <f t="shared" si="26"/>
        <v>-40.059283402515575</v>
      </c>
      <c r="G127" s="6">
        <f t="shared" si="27"/>
        <v>1604.7461867230597</v>
      </c>
      <c r="H127" s="6">
        <f t="shared" ref="H127:H132" si="39">A127-A$129</f>
        <v>-38.329999999998108</v>
      </c>
      <c r="I127">
        <v>8</v>
      </c>
      <c r="J127" s="6"/>
      <c r="K127">
        <f t="shared" si="28"/>
        <v>20889.547732312752</v>
      </c>
      <c r="L127" s="6">
        <f t="shared" si="29"/>
        <v>-34.957732312752341</v>
      </c>
      <c r="M127" s="6">
        <f t="shared" si="30"/>
        <v>1222.0430484500491</v>
      </c>
      <c r="O127">
        <v>2</v>
      </c>
      <c r="P127">
        <v>4.5</v>
      </c>
      <c r="Q127">
        <v>3</v>
      </c>
      <c r="R127">
        <v>4.5</v>
      </c>
      <c r="S127" s="9">
        <f t="shared" si="31"/>
        <v>-0.17142857142857143</v>
      </c>
      <c r="V127">
        <f t="shared" si="16"/>
        <v>20855.04195769459</v>
      </c>
      <c r="W127" s="6">
        <f t="shared" si="17"/>
        <v>-0.45195769458950963</v>
      </c>
      <c r="X127" s="10">
        <f t="shared" si="18"/>
        <v>0.20426575769866445</v>
      </c>
      <c r="Z127">
        <f t="shared" si="19"/>
        <v>20854.745805016817</v>
      </c>
      <c r="AA127" s="6">
        <f t="shared" si="32"/>
        <v>-0.15580501681688474</v>
      </c>
      <c r="AB127" s="10">
        <f t="shared" si="33"/>
        <v>2.4275203265309738E-2</v>
      </c>
      <c r="AC127" s="10"/>
      <c r="AD127">
        <f t="shared" si="20"/>
        <v>20854.678871812903</v>
      </c>
      <c r="AE127" s="6">
        <f t="shared" si="34"/>
        <v>-8.8871812902652891E-2</v>
      </c>
      <c r="AF127" s="10">
        <f t="shared" si="35"/>
        <v>7.8981991286041411E-3</v>
      </c>
      <c r="AH127">
        <f t="shared" si="23"/>
        <v>20854.595043974725</v>
      </c>
      <c r="AI127" s="6">
        <f t="shared" si="36"/>
        <v>-5.0439747246855404E-3</v>
      </c>
      <c r="AJ127" s="10">
        <f t="shared" si="37"/>
        <v>2.5441681023266574E-5</v>
      </c>
    </row>
    <row r="128" spans="1:36" x14ac:dyDescent="0.25">
      <c r="A128" s="6">
        <v>20879.61</v>
      </c>
      <c r="B128" s="16">
        <v>2</v>
      </c>
      <c r="C128" s="16">
        <f t="shared" si="24"/>
        <v>3</v>
      </c>
      <c r="D128">
        <v>2</v>
      </c>
      <c r="E128">
        <f t="shared" si="25"/>
        <v>20894.649283402516</v>
      </c>
      <c r="F128" s="6">
        <f t="shared" si="26"/>
        <v>-15.039283402515139</v>
      </c>
      <c r="G128" s="6">
        <f t="shared" si="27"/>
        <v>226.18004526116732</v>
      </c>
      <c r="H128" s="6">
        <f t="shared" si="39"/>
        <v>-13.309999999997672</v>
      </c>
      <c r="I128">
        <v>6</v>
      </c>
      <c r="J128" s="6"/>
      <c r="K128">
        <f t="shared" si="28"/>
        <v>20889.547732312752</v>
      </c>
      <c r="L128" s="6">
        <f t="shared" si="29"/>
        <v>-9.9377323127519048</v>
      </c>
      <c r="M128" s="6">
        <f t="shared" si="30"/>
        <v>98.758523519913325</v>
      </c>
      <c r="O128">
        <v>2</v>
      </c>
      <c r="P128">
        <v>1.5</v>
      </c>
      <c r="Q128">
        <v>3</v>
      </c>
      <c r="R128">
        <v>2.5</v>
      </c>
      <c r="S128" s="9">
        <f t="shared" si="31"/>
        <v>-7.8095238095238093E-2</v>
      </c>
      <c r="V128">
        <f t="shared" si="16"/>
        <v>20880.067728470713</v>
      </c>
      <c r="W128" s="6">
        <f t="shared" si="17"/>
        <v>-0.45772847071202705</v>
      </c>
      <c r="X128" s="10">
        <f t="shared" si="18"/>
        <v>0.20951535290037102</v>
      </c>
      <c r="Z128">
        <f t="shared" si="19"/>
        <v>20879.943727109698</v>
      </c>
      <c r="AA128" s="6">
        <f t="shared" si="32"/>
        <v>-0.33372710969706532</v>
      </c>
      <c r="AB128" s="10">
        <f t="shared" si="33"/>
        <v>0.11137378374675706</v>
      </c>
      <c r="AC128" s="10"/>
      <c r="AD128">
        <f t="shared" si="20"/>
        <v>20879.563795721413</v>
      </c>
      <c r="AE128" s="6">
        <f t="shared" si="34"/>
        <v>4.6204278587538283E-2</v>
      </c>
      <c r="AF128" s="10">
        <f t="shared" si="35"/>
        <v>2.1348353597948487E-3</v>
      </c>
      <c r="AH128">
        <f t="shared" si="23"/>
        <v>20879.545644161622</v>
      </c>
      <c r="AI128" s="6">
        <f t="shared" si="36"/>
        <v>6.4355838378105545E-2</v>
      </c>
      <c r="AJ128" s="10">
        <f t="shared" si="37"/>
        <v>4.1416739333488429E-3</v>
      </c>
    </row>
    <row r="129" spans="1:36" x14ac:dyDescent="0.25">
      <c r="A129" s="6">
        <v>20892.919999999998</v>
      </c>
      <c r="B129" s="16">
        <v>2</v>
      </c>
      <c r="C129" s="16">
        <f t="shared" si="24"/>
        <v>3</v>
      </c>
      <c r="D129">
        <v>2</v>
      </c>
      <c r="E129">
        <f t="shared" si="25"/>
        <v>20894.649283402516</v>
      </c>
      <c r="F129" s="6">
        <f t="shared" si="26"/>
        <v>-1.729283402517467</v>
      </c>
      <c r="G129" s="6">
        <f t="shared" si="27"/>
        <v>2.9904210862223879</v>
      </c>
      <c r="H129" s="6">
        <f t="shared" si="39"/>
        <v>0</v>
      </c>
      <c r="I129">
        <v>1</v>
      </c>
      <c r="J129" s="6"/>
      <c r="K129">
        <f t="shared" si="28"/>
        <v>20889.547732312752</v>
      </c>
      <c r="L129" s="6">
        <f t="shared" si="29"/>
        <v>3.3722676872457669</v>
      </c>
      <c r="M129" s="6">
        <f t="shared" si="30"/>
        <v>11.372189354441913</v>
      </c>
      <c r="O129">
        <v>2</v>
      </c>
      <c r="P129">
        <v>2.5</v>
      </c>
      <c r="Q129">
        <v>3</v>
      </c>
      <c r="R129">
        <v>3.5</v>
      </c>
      <c r="S129" s="9">
        <f t="shared" si="31"/>
        <v>-2.8571428571428581E-2</v>
      </c>
      <c r="V129">
        <f t="shared" si="16"/>
        <v>20893.346708882535</v>
      </c>
      <c r="W129" s="6">
        <f t="shared" si="17"/>
        <v>-0.42670888253633166</v>
      </c>
      <c r="X129" s="10">
        <f t="shared" si="18"/>
        <v>0.1820804704354049</v>
      </c>
      <c r="Z129">
        <f t="shared" si="19"/>
        <v>20893.314053118163</v>
      </c>
      <c r="AA129" s="6">
        <f t="shared" si="32"/>
        <v>-0.39405311816517496</v>
      </c>
      <c r="AB129" s="10">
        <f t="shared" si="33"/>
        <v>0.15527785993569734</v>
      </c>
      <c r="AC129" s="10"/>
      <c r="AD129">
        <f t="shared" si="20"/>
        <v>20892.768041060623</v>
      </c>
      <c r="AE129" s="6">
        <f t="shared" si="34"/>
        <v>0.15195893937561777</v>
      </c>
      <c r="AF129" s="10">
        <f t="shared" si="35"/>
        <v>2.3091519256162679E-2</v>
      </c>
      <c r="AH129">
        <f t="shared" si="23"/>
        <v>20892.784738138344</v>
      </c>
      <c r="AI129" s="6">
        <f t="shared" si="36"/>
        <v>0.13526186165472609</v>
      </c>
      <c r="AJ129" s="10">
        <f t="shared" si="37"/>
        <v>1.8295771218302261E-2</v>
      </c>
    </row>
    <row r="130" spans="1:36" x14ac:dyDescent="0.25">
      <c r="A130" s="6">
        <v>20903.62</v>
      </c>
      <c r="B130" s="16">
        <v>2</v>
      </c>
      <c r="C130" s="16">
        <f t="shared" si="24"/>
        <v>3</v>
      </c>
      <c r="D130">
        <v>2</v>
      </c>
      <c r="E130">
        <f t="shared" si="25"/>
        <v>20894.649283402516</v>
      </c>
      <c r="F130" s="6">
        <f t="shared" si="26"/>
        <v>8.9707165974832606</v>
      </c>
      <c r="G130" s="6">
        <f t="shared" si="27"/>
        <v>80.473756272361641</v>
      </c>
      <c r="H130" s="6">
        <f t="shared" si="39"/>
        <v>10.700000000000728</v>
      </c>
      <c r="I130">
        <v>2</v>
      </c>
      <c r="J130" s="6"/>
      <c r="K130">
        <f t="shared" si="28"/>
        <v>20889.547732312752</v>
      </c>
      <c r="L130" s="6">
        <f t="shared" si="29"/>
        <v>14.072267687246494</v>
      </c>
      <c r="M130" s="6">
        <f t="shared" si="30"/>
        <v>198.02871786152181</v>
      </c>
      <c r="O130">
        <v>2</v>
      </c>
      <c r="P130">
        <v>4.5</v>
      </c>
      <c r="Q130">
        <v>3</v>
      </c>
      <c r="R130">
        <v>5.5</v>
      </c>
      <c r="S130" s="9">
        <f t="shared" si="31"/>
        <v>1.1904761904761904E-2</v>
      </c>
      <c r="V130">
        <f t="shared" si="16"/>
        <v>20904.19972171912</v>
      </c>
      <c r="W130" s="6">
        <f t="shared" si="17"/>
        <v>-0.579721719121153</v>
      </c>
      <c r="X130" s="10">
        <f t="shared" si="18"/>
        <v>0.33607727162078499</v>
      </c>
      <c r="Z130">
        <f t="shared" si="19"/>
        <v>20904.241723413546</v>
      </c>
      <c r="AA130" s="6">
        <f t="shared" si="32"/>
        <v>-0.62172341354744276</v>
      </c>
      <c r="AB130" s="10">
        <f t="shared" si="33"/>
        <v>0.38654000295308455</v>
      </c>
      <c r="AC130" s="10"/>
      <c r="AD130">
        <f t="shared" si="20"/>
        <v>20903.559972347477</v>
      </c>
      <c r="AE130" s="6">
        <f t="shared" si="34"/>
        <v>6.0027652521966957E-2</v>
      </c>
      <c r="AF130" s="10">
        <f t="shared" si="35"/>
        <v>3.6033190672980059E-3</v>
      </c>
      <c r="AH130">
        <f t="shared" si="23"/>
        <v>20903.605151484702</v>
      </c>
      <c r="AI130" s="6">
        <f t="shared" si="36"/>
        <v>1.4848515296762343E-2</v>
      </c>
      <c r="AJ130" s="10">
        <f t="shared" si="37"/>
        <v>2.204784065181853E-4</v>
      </c>
    </row>
    <row r="131" spans="1:36" x14ac:dyDescent="0.25">
      <c r="A131" s="6">
        <v>20906.05</v>
      </c>
      <c r="B131" s="16">
        <v>2</v>
      </c>
      <c r="C131" s="16">
        <f t="shared" si="24"/>
        <v>3</v>
      </c>
      <c r="D131">
        <v>2</v>
      </c>
      <c r="E131">
        <f t="shared" si="25"/>
        <v>20894.649283402516</v>
      </c>
      <c r="F131" s="6">
        <f t="shared" si="26"/>
        <v>11.400716597483552</v>
      </c>
      <c r="G131" s="6">
        <f t="shared" si="27"/>
        <v>129.97633893613693</v>
      </c>
      <c r="H131" s="6">
        <f t="shared" si="39"/>
        <v>13.130000000001019</v>
      </c>
      <c r="I131">
        <v>3</v>
      </c>
      <c r="J131" s="6"/>
      <c r="K131">
        <f t="shared" si="28"/>
        <v>20889.547732312752</v>
      </c>
      <c r="L131" s="6">
        <f t="shared" si="29"/>
        <v>16.502267687246785</v>
      </c>
      <c r="M131" s="6">
        <f t="shared" si="30"/>
        <v>272.32483882154935</v>
      </c>
      <c r="O131">
        <v>2</v>
      </c>
      <c r="P131">
        <v>3.5</v>
      </c>
      <c r="Q131">
        <v>3</v>
      </c>
      <c r="R131">
        <v>4.5</v>
      </c>
      <c r="S131" s="9">
        <f t="shared" si="31"/>
        <v>2.1428571428571422E-2</v>
      </c>
      <c r="V131">
        <f t="shared" si="16"/>
        <v>20906.753371798317</v>
      </c>
      <c r="W131" s="6">
        <f t="shared" si="17"/>
        <v>-0.70337179831767571</v>
      </c>
      <c r="X131" s="10">
        <f t="shared" si="18"/>
        <v>0.4947318866686411</v>
      </c>
      <c r="Z131">
        <f t="shared" si="19"/>
        <v>20906.812939953634</v>
      </c>
      <c r="AA131" s="6">
        <f t="shared" si="32"/>
        <v>-0.7629399536344863</v>
      </c>
      <c r="AB131" s="10">
        <f t="shared" si="33"/>
        <v>0.58207737285179206</v>
      </c>
      <c r="AC131" s="10"/>
      <c r="AD131">
        <f t="shared" si="20"/>
        <v>20906.099250297324</v>
      </c>
      <c r="AE131" s="6">
        <f t="shared" si="34"/>
        <v>-4.925029732476105E-2</v>
      </c>
      <c r="AF131" s="10">
        <f t="shared" si="35"/>
        <v>2.4255917865773653E-3</v>
      </c>
      <c r="AH131">
        <f t="shared" si="23"/>
        <v>20906.151131095608</v>
      </c>
      <c r="AI131" s="6">
        <f t="shared" si="36"/>
        <v>-0.101131095609162</v>
      </c>
      <c r="AJ131" s="10">
        <f t="shared" si="37"/>
        <v>1.0227498499109465E-2</v>
      </c>
    </row>
    <row r="132" spans="1:36" x14ac:dyDescent="0.25">
      <c r="A132" s="6">
        <v>20917.89</v>
      </c>
      <c r="B132" s="16">
        <v>2</v>
      </c>
      <c r="C132" s="16">
        <f t="shared" si="24"/>
        <v>3</v>
      </c>
      <c r="D132">
        <v>2</v>
      </c>
      <c r="E132">
        <f t="shared" si="25"/>
        <v>20894.649283402516</v>
      </c>
      <c r="F132" s="6">
        <f t="shared" si="26"/>
        <v>23.240716597483697</v>
      </c>
      <c r="G132" s="6">
        <f t="shared" si="27"/>
        <v>540.13090796455424</v>
      </c>
      <c r="H132" s="6">
        <f t="shared" si="39"/>
        <v>24.970000000001164</v>
      </c>
      <c r="I132">
        <v>5</v>
      </c>
      <c r="J132" s="6"/>
      <c r="K132">
        <f t="shared" si="28"/>
        <v>20889.547732312752</v>
      </c>
      <c r="L132" s="6">
        <f t="shared" si="29"/>
        <v>28.342267687246931</v>
      </c>
      <c r="M132" s="6">
        <f t="shared" si="30"/>
        <v>803.28413765556149</v>
      </c>
      <c r="O132">
        <v>2</v>
      </c>
      <c r="P132">
        <v>2.5</v>
      </c>
      <c r="Q132">
        <v>3</v>
      </c>
      <c r="R132">
        <v>2.5</v>
      </c>
      <c r="S132" s="9">
        <f t="shared" si="31"/>
        <v>6.4761904761904757E-2</v>
      </c>
      <c r="V132">
        <f t="shared" si="16"/>
        <v>20918.372479658661</v>
      </c>
      <c r="W132" s="6">
        <f t="shared" si="17"/>
        <v>-0.48247965866175946</v>
      </c>
      <c r="X132" s="10">
        <f t="shared" si="18"/>
        <v>0.23278662102236791</v>
      </c>
      <c r="Z132">
        <f t="shared" si="19"/>
        <v>20918.511975211044</v>
      </c>
      <c r="AA132" s="6">
        <f t="shared" si="32"/>
        <v>-0.62197521104462794</v>
      </c>
      <c r="AB132" s="10">
        <f t="shared" si="33"/>
        <v>0.38685316315400947</v>
      </c>
      <c r="AC132" s="10"/>
      <c r="AD132">
        <f t="shared" si="20"/>
        <v>20917.652964969133</v>
      </c>
      <c r="AE132" s="6">
        <f t="shared" si="34"/>
        <v>0.23703503086653654</v>
      </c>
      <c r="AF132" s="10">
        <f t="shared" si="35"/>
        <v>5.6185605857899931E-2</v>
      </c>
      <c r="AH132">
        <f t="shared" si="23"/>
        <v>20917.735338325238</v>
      </c>
      <c r="AI132" s="6">
        <f t="shared" si="36"/>
        <v>0.15466167476188275</v>
      </c>
      <c r="AJ132" s="10">
        <f t="shared" si="37"/>
        <v>2.3920233640150401E-2</v>
      </c>
    </row>
    <row r="133" spans="1:36" x14ac:dyDescent="0.25">
      <c r="A133" s="6">
        <v>20970.52</v>
      </c>
      <c r="B133" s="16">
        <v>2</v>
      </c>
      <c r="C133" s="16">
        <f t="shared" si="24"/>
        <v>3</v>
      </c>
      <c r="D133">
        <v>1</v>
      </c>
      <c r="E133">
        <f t="shared" si="25"/>
        <v>21009.954866735352</v>
      </c>
      <c r="F133" s="6">
        <f t="shared" si="26"/>
        <v>-39.434866735351534</v>
      </c>
      <c r="G133" s="6">
        <f t="shared" si="27"/>
        <v>1555.1087144349349</v>
      </c>
      <c r="H133" s="6">
        <f>A133-A$134</f>
        <v>-37.880000000001019</v>
      </c>
      <c r="I133">
        <v>8</v>
      </c>
      <c r="J133" s="6"/>
      <c r="K133">
        <f t="shared" si="28"/>
        <v>21006.481469886094</v>
      </c>
      <c r="L133" s="6">
        <f t="shared" si="29"/>
        <v>-35.961469886093255</v>
      </c>
      <c r="M133" s="6">
        <f t="shared" si="30"/>
        <v>1293.2273163683919</v>
      </c>
      <c r="O133">
        <v>2</v>
      </c>
      <c r="P133">
        <v>4.5</v>
      </c>
      <c r="Q133">
        <v>3</v>
      </c>
      <c r="R133">
        <v>4.5</v>
      </c>
      <c r="S133" s="9">
        <f t="shared" si="31"/>
        <v>-0.17142857142857143</v>
      </c>
      <c r="V133">
        <f t="shared" si="16"/>
        <v>20970.399677989899</v>
      </c>
      <c r="W133" s="6">
        <f t="shared" si="17"/>
        <v>0.12032201010151766</v>
      </c>
      <c r="X133" s="10">
        <f t="shared" si="18"/>
        <v>1.4477386114869718E-2</v>
      </c>
      <c r="Z133">
        <f t="shared" si="19"/>
        <v>20970.539539745576</v>
      </c>
      <c r="AA133" s="6">
        <f t="shared" si="32"/>
        <v>-1.9539745575457346E-2</v>
      </c>
      <c r="AB133" s="10">
        <f t="shared" si="33"/>
        <v>3.8180165715360494E-4</v>
      </c>
      <c r="AC133" s="10"/>
      <c r="AD133">
        <f t="shared" si="20"/>
        <v>20970.223319562392</v>
      </c>
      <c r="AE133" s="6">
        <f t="shared" si="34"/>
        <v>0.29668043760830187</v>
      </c>
      <c r="AF133" s="10">
        <f t="shared" si="35"/>
        <v>8.8019282059453502E-2</v>
      </c>
      <c r="AH133">
        <f t="shared" si="23"/>
        <v>20970.538833238781</v>
      </c>
      <c r="AI133" s="6">
        <f t="shared" si="36"/>
        <v>-1.8833238780644024E-2</v>
      </c>
      <c r="AJ133" s="10">
        <f t="shared" si="37"/>
        <v>3.54690882968754E-4</v>
      </c>
    </row>
    <row r="134" spans="1:36" x14ac:dyDescent="0.25">
      <c r="A134" s="6">
        <v>21008.400000000001</v>
      </c>
      <c r="B134" s="16">
        <v>2</v>
      </c>
      <c r="C134" s="16">
        <f t="shared" si="24"/>
        <v>3</v>
      </c>
      <c r="D134">
        <v>1</v>
      </c>
      <c r="E134">
        <f t="shared" si="25"/>
        <v>21009.954866735352</v>
      </c>
      <c r="F134" s="6">
        <f t="shared" si="26"/>
        <v>-1.5548667353505152</v>
      </c>
      <c r="G134" s="6">
        <f t="shared" si="27"/>
        <v>2.4176105646995691</v>
      </c>
      <c r="H134" s="6">
        <f>A134-A$134</f>
        <v>0</v>
      </c>
      <c r="I134">
        <v>1</v>
      </c>
      <c r="J134" s="6"/>
      <c r="K134">
        <f t="shared" si="28"/>
        <v>21006.481469886094</v>
      </c>
      <c r="L134" s="6">
        <f t="shared" si="29"/>
        <v>1.9185301139077637</v>
      </c>
      <c r="M134" s="6">
        <f t="shared" si="30"/>
        <v>3.6807577979709367</v>
      </c>
      <c r="O134">
        <v>2</v>
      </c>
      <c r="P134">
        <v>2.5</v>
      </c>
      <c r="Q134">
        <v>3</v>
      </c>
      <c r="R134">
        <v>3.5</v>
      </c>
      <c r="S134" s="9">
        <f t="shared" si="31"/>
        <v>-2.8571428571428581E-2</v>
      </c>
      <c r="V134">
        <f t="shared" si="16"/>
        <v>21008.704429177844</v>
      </c>
      <c r="W134" s="6">
        <f t="shared" si="17"/>
        <v>-0.30442917784239398</v>
      </c>
      <c r="X134" s="10">
        <f t="shared" si="18"/>
        <v>9.2677124321795951E-2</v>
      </c>
      <c r="Z134">
        <f t="shared" si="19"/>
        <v>21008.70937797381</v>
      </c>
      <c r="AA134" s="6">
        <f t="shared" si="32"/>
        <v>-0.30937797380829579</v>
      </c>
      <c r="AB134" s="10">
        <f t="shared" si="33"/>
        <v>9.5714730677726553E-2</v>
      </c>
      <c r="AC134" s="10"/>
      <c r="AD134">
        <f t="shared" si="20"/>
        <v>21008.312488810112</v>
      </c>
      <c r="AE134" s="6">
        <f t="shared" si="34"/>
        <v>8.7511189889482921E-2</v>
      </c>
      <c r="AF134" s="10">
        <f t="shared" si="35"/>
        <v>7.6582083558731379E-3</v>
      </c>
      <c r="AH134">
        <f t="shared" si="23"/>
        <v>21008.355375977455</v>
      </c>
      <c r="AI134" s="6">
        <f t="shared" si="36"/>
        <v>4.4624022546486231E-2</v>
      </c>
      <c r="AJ134" s="10">
        <f t="shared" si="37"/>
        <v>1.9913033882293114E-3</v>
      </c>
    </row>
    <row r="135" spans="1:36" x14ac:dyDescent="0.25">
      <c r="A135" s="6">
        <v>21021.5</v>
      </c>
      <c r="B135" s="16">
        <v>2</v>
      </c>
      <c r="C135" s="16">
        <f t="shared" si="24"/>
        <v>3</v>
      </c>
      <c r="D135">
        <v>1</v>
      </c>
      <c r="E135">
        <f t="shared" si="25"/>
        <v>21009.954866735352</v>
      </c>
      <c r="F135" s="6">
        <f t="shared" si="26"/>
        <v>11.54513326464803</v>
      </c>
      <c r="G135" s="6">
        <f t="shared" si="27"/>
        <v>133.29010209848246</v>
      </c>
      <c r="H135" s="6">
        <f>A135-A$134</f>
        <v>13.099999999998545</v>
      </c>
      <c r="I135">
        <v>3</v>
      </c>
      <c r="J135" s="6"/>
      <c r="K135">
        <f t="shared" si="28"/>
        <v>21006.481469886094</v>
      </c>
      <c r="L135" s="6">
        <f t="shared" si="29"/>
        <v>15.018530113906309</v>
      </c>
      <c r="M135" s="6">
        <f t="shared" si="30"/>
        <v>225.55624678231064</v>
      </c>
      <c r="O135">
        <v>2</v>
      </c>
      <c r="P135">
        <v>3.5</v>
      </c>
      <c r="Q135">
        <v>3</v>
      </c>
      <c r="R135">
        <v>4.5</v>
      </c>
      <c r="S135" s="9">
        <f t="shared" si="31"/>
        <v>2.1428571428571422E-2</v>
      </c>
      <c r="V135">
        <f t="shared" si="16"/>
        <v>21022.111092093626</v>
      </c>
      <c r="W135" s="6">
        <f t="shared" si="17"/>
        <v>-0.61109209362621186</v>
      </c>
      <c r="X135" s="10">
        <f t="shared" si="18"/>
        <v>0.37343354689246688</v>
      </c>
      <c r="Z135">
        <f t="shared" si="19"/>
        <v>21022.068821353689</v>
      </c>
      <c r="AA135" s="6">
        <f t="shared" si="32"/>
        <v>-0.56882135368869058</v>
      </c>
      <c r="AB135" s="10">
        <f t="shared" si="33"/>
        <v>0.3235577324122344</v>
      </c>
      <c r="AC135" s="10"/>
      <c r="AD135">
        <f t="shared" si="20"/>
        <v>21021.643698046813</v>
      </c>
      <c r="AE135" s="6">
        <f t="shared" si="34"/>
        <v>-0.14369804681336973</v>
      </c>
      <c r="AF135" s="10">
        <f t="shared" si="35"/>
        <v>2.0649128657977397E-2</v>
      </c>
      <c r="AH135">
        <f t="shared" si="23"/>
        <v>21021.591165935992</v>
      </c>
      <c r="AI135" s="6">
        <f t="shared" si="36"/>
        <v>-9.1165935991739389E-2</v>
      </c>
      <c r="AJ135" s="10">
        <f t="shared" si="37"/>
        <v>8.3112278852499229E-3</v>
      </c>
    </row>
    <row r="136" spans="1:36" x14ac:dyDescent="0.25">
      <c r="A136" s="6">
        <v>21108.639999999999</v>
      </c>
      <c r="B136" s="16">
        <v>2</v>
      </c>
      <c r="C136" s="16">
        <f t="shared" si="24"/>
        <v>3</v>
      </c>
      <c r="D136">
        <v>0</v>
      </c>
      <c r="E136">
        <f t="shared" si="25"/>
        <v>21125.260450068185</v>
      </c>
      <c r="F136" s="6">
        <f t="shared" si="26"/>
        <v>-16.620450068185164</v>
      </c>
      <c r="G136" s="6">
        <f t="shared" si="27"/>
        <v>276.23936046903623</v>
      </c>
      <c r="H136" s="6">
        <f t="shared" ref="H136:H142" si="40">A136-A$138</f>
        <v>-15.940000000002328</v>
      </c>
      <c r="I136">
        <v>7</v>
      </c>
      <c r="J136" s="6"/>
      <c r="K136">
        <f t="shared" si="28"/>
        <v>21128.84238897686</v>
      </c>
      <c r="L136" s="6">
        <f t="shared" si="29"/>
        <v>-20.202388976860675</v>
      </c>
      <c r="M136" s="6">
        <f t="shared" si="30"/>
        <v>408.13652037238171</v>
      </c>
      <c r="O136">
        <v>2</v>
      </c>
      <c r="P136">
        <v>0.5</v>
      </c>
      <c r="Q136">
        <v>3</v>
      </c>
      <c r="R136">
        <v>1.5</v>
      </c>
      <c r="S136" s="9">
        <f t="shared" si="31"/>
        <v>-9.0000000000000011E-2</v>
      </c>
      <c r="V136">
        <f t="shared" si="16"/>
        <v>21107.591106462332</v>
      </c>
      <c r="W136" s="6">
        <f t="shared" si="17"/>
        <v>1.048893537667027</v>
      </c>
      <c r="X136" s="10">
        <f t="shared" si="18"/>
        <v>1.100177653359651</v>
      </c>
      <c r="Z136">
        <f t="shared" si="19"/>
        <v>21108.360735065016</v>
      </c>
      <c r="AA136" s="6">
        <f t="shared" si="32"/>
        <v>0.27926493498307536</v>
      </c>
      <c r="AB136" s="10">
        <f t="shared" si="33"/>
        <v>7.7988903911101304E-2</v>
      </c>
      <c r="AC136" s="10"/>
      <c r="AD136">
        <f t="shared" si="20"/>
        <v>21108.101996525154</v>
      </c>
      <c r="AE136" s="6">
        <f t="shared" si="34"/>
        <v>0.53800347484502709</v>
      </c>
      <c r="AF136" s="10">
        <f t="shared" si="35"/>
        <v>0.28944773894532372</v>
      </c>
      <c r="AH136">
        <f t="shared" si="23"/>
        <v>21108.627408640463</v>
      </c>
      <c r="AI136" s="6">
        <f t="shared" si="36"/>
        <v>1.2591359536600066E-2</v>
      </c>
      <c r="AJ136" s="10">
        <f t="shared" si="37"/>
        <v>1.5854233497992944E-4</v>
      </c>
    </row>
    <row r="137" spans="1:36" x14ac:dyDescent="0.25">
      <c r="A137" s="6">
        <v>21111.67</v>
      </c>
      <c r="B137" s="16">
        <v>2</v>
      </c>
      <c r="C137" s="16">
        <f t="shared" si="24"/>
        <v>3</v>
      </c>
      <c r="D137">
        <v>0</v>
      </c>
      <c r="E137">
        <f t="shared" si="25"/>
        <v>21125.260450068185</v>
      </c>
      <c r="F137" s="6">
        <f t="shared" si="26"/>
        <v>-13.590450068186328</v>
      </c>
      <c r="G137" s="6">
        <f t="shared" si="27"/>
        <v>184.70033305586577</v>
      </c>
      <c r="H137" s="6">
        <f t="shared" si="40"/>
        <v>-12.910000000003492</v>
      </c>
      <c r="I137">
        <v>6</v>
      </c>
      <c r="J137" s="6"/>
      <c r="K137">
        <f t="shared" si="28"/>
        <v>21128.84238897686</v>
      </c>
      <c r="L137" s="6">
        <f t="shared" si="29"/>
        <v>-17.172388976861839</v>
      </c>
      <c r="M137" s="6">
        <f t="shared" si="30"/>
        <v>294.89094317264602</v>
      </c>
      <c r="O137">
        <v>2</v>
      </c>
      <c r="P137">
        <v>1.5</v>
      </c>
      <c r="Q137">
        <v>3</v>
      </c>
      <c r="R137">
        <v>2.5</v>
      </c>
      <c r="S137" s="9">
        <f t="shared" si="31"/>
        <v>-7.8095238095238093E-2</v>
      </c>
      <c r="V137">
        <f t="shared" si="16"/>
        <v>21110.783169061327</v>
      </c>
      <c r="W137" s="6">
        <f t="shared" si="17"/>
        <v>0.88683093867075513</v>
      </c>
      <c r="X137" s="10">
        <f t="shared" si="18"/>
        <v>0.7864691137836527</v>
      </c>
      <c r="Z137">
        <f t="shared" si="19"/>
        <v>21111.442514619972</v>
      </c>
      <c r="AA137" s="6">
        <f t="shared" si="32"/>
        <v>0.22748538002633722</v>
      </c>
      <c r="AB137" s="10">
        <f t="shared" si="33"/>
        <v>5.1749598125727068E-2</v>
      </c>
      <c r="AC137" s="10"/>
      <c r="AD137">
        <f t="shared" si="20"/>
        <v>21111.276093962464</v>
      </c>
      <c r="AE137" s="6">
        <f t="shared" si="34"/>
        <v>0.39390603753417963</v>
      </c>
      <c r="AF137" s="10">
        <f t="shared" si="35"/>
        <v>0.15516196640587854</v>
      </c>
      <c r="AH137">
        <f t="shared" si="23"/>
        <v>21111.721169684657</v>
      </c>
      <c r="AI137" s="6">
        <f t="shared" si="36"/>
        <v>-5.116968465881655E-2</v>
      </c>
      <c r="AJ137" s="10">
        <f t="shared" si="37"/>
        <v>2.6183366280827258E-3</v>
      </c>
    </row>
    <row r="138" spans="1:36" x14ac:dyDescent="0.25">
      <c r="A138" s="6">
        <v>21124.58</v>
      </c>
      <c r="B138" s="16">
        <v>2</v>
      </c>
      <c r="C138" s="16">
        <f t="shared" si="24"/>
        <v>3</v>
      </c>
      <c r="D138">
        <v>0</v>
      </c>
      <c r="E138">
        <f t="shared" si="25"/>
        <v>21125.260450068185</v>
      </c>
      <c r="F138" s="6">
        <f t="shared" si="26"/>
        <v>-0.68045006818283582</v>
      </c>
      <c r="G138" s="6">
        <f t="shared" si="27"/>
        <v>0.46301229529002591</v>
      </c>
      <c r="H138" s="6">
        <f t="shared" si="40"/>
        <v>0</v>
      </c>
      <c r="I138">
        <v>1</v>
      </c>
      <c r="J138" s="6"/>
      <c r="K138">
        <f t="shared" si="28"/>
        <v>21128.84238897686</v>
      </c>
      <c r="L138" s="6">
        <f t="shared" si="29"/>
        <v>-4.2623889768583467</v>
      </c>
      <c r="M138" s="6">
        <f t="shared" si="30"/>
        <v>18.167959790043543</v>
      </c>
      <c r="O138">
        <v>2</v>
      </c>
      <c r="P138">
        <v>2.5</v>
      </c>
      <c r="Q138">
        <v>3</v>
      </c>
      <c r="R138">
        <v>3.5</v>
      </c>
      <c r="S138" s="9">
        <f t="shared" si="31"/>
        <v>-2.8571428571428581E-2</v>
      </c>
      <c r="V138">
        <f t="shared" si="16"/>
        <v>21124.062149473149</v>
      </c>
      <c r="W138" s="6">
        <f t="shared" si="17"/>
        <v>0.51785052685227129</v>
      </c>
      <c r="X138" s="10">
        <f t="shared" si="18"/>
        <v>0.26816916816117492</v>
      </c>
      <c r="Z138">
        <f t="shared" si="19"/>
        <v>21124.262717568585</v>
      </c>
      <c r="AA138" s="6">
        <f t="shared" si="32"/>
        <v>0.31728243141697021</v>
      </c>
      <c r="AB138" s="10">
        <f t="shared" si="33"/>
        <v>0.1006681412858644</v>
      </c>
      <c r="AC138" s="10"/>
      <c r="AD138">
        <f t="shared" si="20"/>
        <v>21124.480339301674</v>
      </c>
      <c r="AE138" s="6">
        <f t="shared" si="34"/>
        <v>9.9660698328079889E-2</v>
      </c>
      <c r="AF138" s="10">
        <f t="shared" si="35"/>
        <v>9.932254791240545E-3</v>
      </c>
      <c r="AH138">
        <f t="shared" si="23"/>
        <v>21124.591215628516</v>
      </c>
      <c r="AI138" s="6">
        <f t="shared" si="36"/>
        <v>-1.1215628514037235E-2</v>
      </c>
      <c r="AJ138" s="10">
        <f t="shared" si="37"/>
        <v>1.2579032296488506E-4</v>
      </c>
    </row>
    <row r="139" spans="1:36" x14ac:dyDescent="0.25">
      <c r="A139" s="6">
        <v>21135.35</v>
      </c>
      <c r="B139" s="16">
        <v>2</v>
      </c>
      <c r="C139" s="16">
        <f t="shared" si="24"/>
        <v>3</v>
      </c>
      <c r="D139">
        <v>0</v>
      </c>
      <c r="E139">
        <f t="shared" si="25"/>
        <v>21125.260450068185</v>
      </c>
      <c r="F139" s="6">
        <f t="shared" si="26"/>
        <v>10.089549931813963</v>
      </c>
      <c r="G139" s="6">
        <f t="shared" si="27"/>
        <v>101.79901782656714</v>
      </c>
      <c r="H139" s="6">
        <f t="shared" si="40"/>
        <v>10.769999999996799</v>
      </c>
      <c r="I139">
        <v>2</v>
      </c>
      <c r="J139" s="6"/>
      <c r="K139">
        <f t="shared" si="28"/>
        <v>21128.84238897686</v>
      </c>
      <c r="L139" s="6">
        <f t="shared" si="29"/>
        <v>6.5076110231384519</v>
      </c>
      <c r="M139" s="6">
        <f t="shared" si="30"/>
        <v>42.349001228473085</v>
      </c>
      <c r="O139">
        <v>2</v>
      </c>
      <c r="P139">
        <v>4.5</v>
      </c>
      <c r="Q139">
        <v>3</v>
      </c>
      <c r="R139">
        <v>5.5</v>
      </c>
      <c r="S139" s="9">
        <f t="shared" si="31"/>
        <v>1.1904761904761904E-2</v>
      </c>
      <c r="V139">
        <f t="shared" si="16"/>
        <v>21134.915162309735</v>
      </c>
      <c r="W139" s="6">
        <f t="shared" si="17"/>
        <v>0.43483769026352093</v>
      </c>
      <c r="X139" s="10">
        <f t="shared" si="18"/>
        <v>0.18908381687371376</v>
      </c>
      <c r="Z139">
        <f t="shared" si="19"/>
        <v>21134.740768055432</v>
      </c>
      <c r="AA139" s="6">
        <f t="shared" si="32"/>
        <v>0.60923194456700003</v>
      </c>
      <c r="AB139" s="10">
        <f t="shared" si="33"/>
        <v>0.3711635622808882</v>
      </c>
      <c r="AC139" s="10"/>
      <c r="AD139">
        <f t="shared" si="20"/>
        <v>21135.272270588528</v>
      </c>
      <c r="AE139" s="6">
        <f t="shared" si="34"/>
        <v>7.7729411470500054E-2</v>
      </c>
      <c r="AF139" s="10">
        <f t="shared" si="35"/>
        <v>6.0418614075503051E-3</v>
      </c>
      <c r="AH139">
        <f t="shared" si="23"/>
        <v>21135.110003178783</v>
      </c>
      <c r="AI139" s="6">
        <f t="shared" si="36"/>
        <v>0.23999682121575461</v>
      </c>
      <c r="AJ139" s="10">
        <f t="shared" si="37"/>
        <v>5.7598474193666878E-2</v>
      </c>
    </row>
    <row r="140" spans="1:36" x14ac:dyDescent="0.25">
      <c r="A140" s="6">
        <v>21137.49</v>
      </c>
      <c r="B140" s="16">
        <v>2</v>
      </c>
      <c r="C140" s="16">
        <f t="shared" si="24"/>
        <v>3</v>
      </c>
      <c r="D140">
        <v>0</v>
      </c>
      <c r="E140">
        <f t="shared" si="25"/>
        <v>21125.260450068185</v>
      </c>
      <c r="F140" s="6">
        <f t="shared" si="26"/>
        <v>12.229549931817019</v>
      </c>
      <c r="G140" s="6">
        <f t="shared" si="27"/>
        <v>149.56189153480565</v>
      </c>
      <c r="H140" s="6">
        <f t="shared" si="40"/>
        <v>12.909999999999854</v>
      </c>
      <c r="I140">
        <v>3</v>
      </c>
      <c r="J140" s="6"/>
      <c r="K140">
        <f t="shared" si="28"/>
        <v>21128.84238897686</v>
      </c>
      <c r="L140" s="6">
        <f t="shared" si="29"/>
        <v>8.6476110231415078</v>
      </c>
      <c r="M140" s="6">
        <f t="shared" si="30"/>
        <v>74.781176407558519</v>
      </c>
      <c r="O140">
        <v>2</v>
      </c>
      <c r="P140">
        <v>3.5</v>
      </c>
      <c r="Q140">
        <v>3</v>
      </c>
      <c r="R140">
        <v>4.5</v>
      </c>
      <c r="S140" s="9">
        <f t="shared" si="31"/>
        <v>2.1428571428571422E-2</v>
      </c>
      <c r="V140">
        <f t="shared" si="16"/>
        <v>21137.468812388932</v>
      </c>
      <c r="W140" s="6">
        <f t="shared" si="17"/>
        <v>2.1187611069763079E-2</v>
      </c>
      <c r="X140" s="10">
        <f t="shared" si="18"/>
        <v>4.4891486284354696E-4</v>
      </c>
      <c r="Z140">
        <f t="shared" si="19"/>
        <v>21137.206191699395</v>
      </c>
      <c r="AA140" s="6">
        <f t="shared" si="32"/>
        <v>0.28380830060632434</v>
      </c>
      <c r="AB140" s="10">
        <f t="shared" si="33"/>
        <v>8.0547151493049765E-2</v>
      </c>
      <c r="AC140" s="10"/>
      <c r="AD140">
        <f t="shared" si="20"/>
        <v>21137.811548538375</v>
      </c>
      <c r="AE140" s="6">
        <f t="shared" si="34"/>
        <v>-0.32154853837346309</v>
      </c>
      <c r="AF140" s="10">
        <f t="shared" si="35"/>
        <v>0.10339346253011046</v>
      </c>
      <c r="AH140">
        <f t="shared" si="23"/>
        <v>21137.585012014137</v>
      </c>
      <c r="AI140" s="6">
        <f t="shared" si="36"/>
        <v>-9.5012014135136269E-2</v>
      </c>
      <c r="AJ140" s="10">
        <f t="shared" si="37"/>
        <v>9.0272828300153336E-3</v>
      </c>
    </row>
    <row r="141" spans="1:36" x14ac:dyDescent="0.25">
      <c r="A141" s="6">
        <v>21141.93</v>
      </c>
      <c r="B141" s="16">
        <v>2</v>
      </c>
      <c r="C141" s="16">
        <f t="shared" si="24"/>
        <v>3</v>
      </c>
      <c r="D141">
        <v>0</v>
      </c>
      <c r="E141">
        <f t="shared" si="25"/>
        <v>21125.260450068185</v>
      </c>
      <c r="F141" s="6">
        <f t="shared" si="26"/>
        <v>16.669549931815709</v>
      </c>
      <c r="G141" s="6">
        <f t="shared" si="27"/>
        <v>277.87389492929708</v>
      </c>
      <c r="H141" s="6">
        <f t="shared" si="40"/>
        <v>17.349999999998545</v>
      </c>
      <c r="I141">
        <v>4</v>
      </c>
      <c r="J141" s="6"/>
      <c r="K141">
        <f t="shared" si="28"/>
        <v>21128.84238897686</v>
      </c>
      <c r="L141" s="6">
        <f t="shared" si="29"/>
        <v>13.087611023140198</v>
      </c>
      <c r="M141" s="6">
        <f t="shared" si="30"/>
        <v>171.28556229302083</v>
      </c>
      <c r="O141">
        <v>2</v>
      </c>
      <c r="P141">
        <v>1.5</v>
      </c>
      <c r="Q141">
        <v>3</v>
      </c>
      <c r="R141">
        <v>1.5</v>
      </c>
      <c r="S141" s="9">
        <f t="shared" si="31"/>
        <v>3.8571428571428576E-2</v>
      </c>
      <c r="V141">
        <f t="shared" si="16"/>
        <v>21142.065382531484</v>
      </c>
      <c r="W141" s="6">
        <f t="shared" si="17"/>
        <v>-0.13538253148362855</v>
      </c>
      <c r="X141" s="10">
        <f t="shared" si="18"/>
        <v>1.8328429830915677E-2</v>
      </c>
      <c r="Z141">
        <f t="shared" si="19"/>
        <v>21141.643954258532</v>
      </c>
      <c r="AA141" s="6">
        <f t="shared" si="32"/>
        <v>0.28604574146811501</v>
      </c>
      <c r="AB141" s="10">
        <f t="shared" si="33"/>
        <v>8.182216621204369E-2</v>
      </c>
      <c r="AC141" s="10"/>
      <c r="AD141">
        <f t="shared" si="20"/>
        <v>21142.382248848102</v>
      </c>
      <c r="AE141" s="6">
        <f t="shared" si="34"/>
        <v>-0.45224884810158983</v>
      </c>
      <c r="AF141" s="10">
        <f t="shared" si="35"/>
        <v>0.20452902060921488</v>
      </c>
      <c r="AH141">
        <f t="shared" si="23"/>
        <v>21142.040027917781</v>
      </c>
      <c r="AI141" s="6">
        <f t="shared" si="36"/>
        <v>-0.1100279177808261</v>
      </c>
      <c r="AJ141" s="10">
        <f t="shared" si="37"/>
        <v>1.2106142691184228E-2</v>
      </c>
    </row>
    <row r="142" spans="1:36" x14ac:dyDescent="0.25">
      <c r="A142" s="6">
        <v>21148.85</v>
      </c>
      <c r="B142" s="16">
        <v>2</v>
      </c>
      <c r="C142" s="16">
        <f t="shared" si="24"/>
        <v>3</v>
      </c>
      <c r="D142">
        <v>0</v>
      </c>
      <c r="E142">
        <f t="shared" si="25"/>
        <v>21125.260450068185</v>
      </c>
      <c r="F142" s="6">
        <f t="shared" si="26"/>
        <v>23.589549931813963</v>
      </c>
      <c r="G142" s="6">
        <f t="shared" si="27"/>
        <v>556.46686598554413</v>
      </c>
      <c r="H142" s="6">
        <f t="shared" si="40"/>
        <v>24.269999999996799</v>
      </c>
      <c r="I142">
        <v>5</v>
      </c>
      <c r="J142" s="6"/>
      <c r="K142">
        <f t="shared" si="28"/>
        <v>21128.84238897686</v>
      </c>
      <c r="L142" s="6">
        <f t="shared" si="29"/>
        <v>20.007611023138452</v>
      </c>
      <c r="M142" s="6">
        <f t="shared" si="30"/>
        <v>400.30449885321127</v>
      </c>
      <c r="O142">
        <v>2</v>
      </c>
      <c r="P142">
        <v>2.5</v>
      </c>
      <c r="Q142">
        <v>3</v>
      </c>
      <c r="R142">
        <v>2.5</v>
      </c>
      <c r="S142" s="9">
        <f t="shared" si="31"/>
        <v>6.4761904761904757E-2</v>
      </c>
      <c r="V142">
        <f t="shared" si="16"/>
        <v>21149.087920249276</v>
      </c>
      <c r="W142" s="6">
        <f t="shared" si="17"/>
        <v>-0.23792024927752209</v>
      </c>
      <c r="X142" s="10">
        <f t="shared" si="18"/>
        <v>5.660604501627825E-2</v>
      </c>
      <c r="Z142">
        <f t="shared" si="19"/>
        <v>21148.423869279432</v>
      </c>
      <c r="AA142" s="6">
        <f t="shared" si="32"/>
        <v>0.4261307205670164</v>
      </c>
      <c r="AB142" s="10">
        <f t="shared" si="33"/>
        <v>0.1815873910109646</v>
      </c>
      <c r="AC142" s="10"/>
      <c r="AD142">
        <f t="shared" si="20"/>
        <v>21149.365263210184</v>
      </c>
      <c r="AE142" s="6">
        <f t="shared" si="34"/>
        <v>-0.51526321018536692</v>
      </c>
      <c r="AF142" s="10">
        <f t="shared" si="35"/>
        <v>0.26549617577052959</v>
      </c>
      <c r="AH142">
        <f t="shared" si="23"/>
        <v>21148.846302215014</v>
      </c>
      <c r="AI142" s="6">
        <f t="shared" si="36"/>
        <v>3.69778498497908E-3</v>
      </c>
      <c r="AJ142" s="10">
        <f t="shared" si="37"/>
        <v>1.3673613795136736E-5</v>
      </c>
    </row>
    <row r="143" spans="1:36" x14ac:dyDescent="0.25">
      <c r="G143" s="6">
        <f>SUM(G118:G142)</f>
        <v>8741.1065996665784</v>
      </c>
      <c r="J143" s="6"/>
      <c r="K143" t="s">
        <v>58</v>
      </c>
      <c r="L143" s="6"/>
      <c r="M143" s="6">
        <f>SUM(M118:M142)</f>
        <v>8260.4124620096027</v>
      </c>
      <c r="X143" s="10">
        <f>SUM(X118:X142)</f>
        <v>8.0986206412633059</v>
      </c>
      <c r="AB143" s="10">
        <f>SUM(AB118:AB142)</f>
        <v>5.5966151859845565</v>
      </c>
      <c r="AC143" s="10"/>
      <c r="AD143" s="10"/>
      <c r="AE143" s="10"/>
      <c r="AF143" s="10">
        <f>SUM(AF118:AF142)</f>
        <v>2.0327821415716008</v>
      </c>
      <c r="AJ143" s="10">
        <f>SUM(AJ118:AJ142)</f>
        <v>0.18743793943113132</v>
      </c>
    </row>
    <row r="144" spans="1:36" ht="18" x14ac:dyDescent="0.35">
      <c r="A144" t="s">
        <v>54</v>
      </c>
      <c r="E144">
        <v>3530.4855402891003</v>
      </c>
      <c r="H144" t="s">
        <v>25</v>
      </c>
      <c r="K144">
        <v>3532.0096735985453</v>
      </c>
      <c r="U144" t="s">
        <v>54</v>
      </c>
      <c r="V144">
        <v>3531.5669933097329</v>
      </c>
      <c r="Z144">
        <v>3531.552801656831</v>
      </c>
      <c r="AD144">
        <v>3531.7359790708792</v>
      </c>
      <c r="AH144">
        <v>3531.7151003683352</v>
      </c>
    </row>
    <row r="145" spans="1:34" ht="18" x14ac:dyDescent="0.35">
      <c r="A145" t="s">
        <v>57</v>
      </c>
      <c r="E145">
        <v>19.217597222139002</v>
      </c>
      <c r="K145">
        <v>21.298016768030433</v>
      </c>
      <c r="U145" t="s">
        <v>56</v>
      </c>
      <c r="V145">
        <v>19.226286715884832</v>
      </c>
      <c r="Z145">
        <v>19.219273813503552</v>
      </c>
      <c r="AD145">
        <v>19.465208872272424</v>
      </c>
      <c r="AH145">
        <v>19.449851277445003</v>
      </c>
    </row>
    <row r="146" spans="1:34" ht="18" x14ac:dyDescent="0.35">
      <c r="K146">
        <v>-0.45226512645157663</v>
      </c>
      <c r="U146" t="s">
        <v>55</v>
      </c>
      <c r="AD146">
        <v>5.1950228506006745E-2</v>
      </c>
      <c r="AH146">
        <v>5.0129171272761286E-2</v>
      </c>
    </row>
    <row r="147" spans="1:34" x14ac:dyDescent="0.25">
      <c r="U147" t="s">
        <v>47</v>
      </c>
      <c r="V147">
        <v>-268.13325831562429</v>
      </c>
      <c r="Y147">
        <v>4</v>
      </c>
      <c r="Z147">
        <v>-268.52643897489662</v>
      </c>
      <c r="AD147">
        <v>-266.6241847340454</v>
      </c>
      <c r="AH147">
        <v>-265.7077523410498</v>
      </c>
    </row>
    <row r="148" spans="1:34" x14ac:dyDescent="0.25">
      <c r="Y148">
        <v>3</v>
      </c>
      <c r="Z148">
        <v>-271.93898561101236</v>
      </c>
      <c r="AH148">
        <v>-271.13380712966239</v>
      </c>
    </row>
    <row r="149" spans="1:34" x14ac:dyDescent="0.25">
      <c r="Y149">
        <v>2</v>
      </c>
      <c r="Z149">
        <v>-269.97773670943013</v>
      </c>
      <c r="AH149">
        <v>-267.32785914531553</v>
      </c>
    </row>
    <row r="150" spans="1:34" x14ac:dyDescent="0.25">
      <c r="Y150">
        <v>1</v>
      </c>
      <c r="Z150">
        <v>-267.18886759762108</v>
      </c>
      <c r="AH150">
        <v>-264.71579917071011</v>
      </c>
    </row>
    <row r="151" spans="1:34" s="12" customFormat="1" x14ac:dyDescent="0.25">
      <c r="A151" s="12" t="s">
        <v>68</v>
      </c>
      <c r="Y151" s="12">
        <v>0</v>
      </c>
      <c r="Z151" s="12">
        <v>-258.86948261623002</v>
      </c>
      <c r="AH151" s="12">
        <v>-259.87592771247461</v>
      </c>
    </row>
    <row r="155" spans="1:34" x14ac:dyDescent="0.25">
      <c r="A155" t="s">
        <v>26</v>
      </c>
      <c r="B155" t="s">
        <v>27</v>
      </c>
      <c r="C155" t="s">
        <v>28</v>
      </c>
      <c r="D155" t="s">
        <v>29</v>
      </c>
      <c r="E155" t="s">
        <v>30</v>
      </c>
      <c r="F155" t="s">
        <v>31</v>
      </c>
      <c r="G155" t="s">
        <v>32</v>
      </c>
      <c r="H155" t="s">
        <v>33</v>
      </c>
      <c r="I155" t="s">
        <v>35</v>
      </c>
      <c r="K155" t="s">
        <v>30</v>
      </c>
      <c r="L155" s="8" t="s">
        <v>46</v>
      </c>
      <c r="M155" s="8" t="s">
        <v>53</v>
      </c>
    </row>
    <row r="156" spans="1:34" x14ac:dyDescent="0.25">
      <c r="A156">
        <v>2</v>
      </c>
      <c r="B156">
        <f>A156+1</f>
        <v>3</v>
      </c>
      <c r="C156">
        <v>1.5</v>
      </c>
      <c r="D156">
        <f>C156+1</f>
        <v>2.5</v>
      </c>
      <c r="E156">
        <v>3.5</v>
      </c>
      <c r="F156">
        <f>E156+1</f>
        <v>4.5</v>
      </c>
      <c r="G156">
        <f>E156*F156-C156*D156-A156*B156</f>
        <v>6</v>
      </c>
      <c r="H156">
        <f>G156+1</f>
        <v>7</v>
      </c>
      <c r="I156" s="7">
        <f>(0.75*G156*H156-C156*D156*A156*B156)/(2*C156*(2*C156-1)*(2*A156-1)*(2*A156+3))</f>
        <v>7.1428571428571425E-2</v>
      </c>
      <c r="K156">
        <v>3.5</v>
      </c>
      <c r="L156">
        <v>4.5</v>
      </c>
      <c r="M156" s="9">
        <f>INDEX($I$160:$I$163,MATCH($L156,$E$160:$E$163,0))-INDEX($I$156:$I$159,MATCH($K156,$E$156:$E$159,0))</f>
        <v>1.1904761904761904E-2</v>
      </c>
      <c r="N156" t="s">
        <v>38</v>
      </c>
      <c r="O156">
        <v>-0.23809523809523808</v>
      </c>
      <c r="P156">
        <v>0</v>
      </c>
    </row>
    <row r="157" spans="1:34" x14ac:dyDescent="0.25">
      <c r="A157">
        <v>2</v>
      </c>
      <c r="B157">
        <f t="shared" ref="B157:B163" si="41">A157+1</f>
        <v>3</v>
      </c>
      <c r="C157">
        <v>1.5</v>
      </c>
      <c r="D157">
        <f t="shared" ref="D157:D163" si="42">C157+1</f>
        <v>2.5</v>
      </c>
      <c r="E157">
        <v>2.5</v>
      </c>
      <c r="F157">
        <f t="shared" ref="F157:F163" si="43">E157+1</f>
        <v>3.5</v>
      </c>
      <c r="G157">
        <f t="shared" ref="G157:G163" si="44">E157*F157-C157*D157-A157*B157</f>
        <v>-1</v>
      </c>
      <c r="H157">
        <f t="shared" ref="H157:H163" si="45">G157+1</f>
        <v>0</v>
      </c>
      <c r="I157" s="7">
        <f t="shared" ref="I157:I163" si="46">(0.75*G157*H157-C157*D157*A157*B157)/(2*C157*(2*C157-1)*(2*A157-1)*(2*A157+3))</f>
        <v>-0.17857142857142858</v>
      </c>
      <c r="K157">
        <v>3.5</v>
      </c>
      <c r="L157">
        <v>3.5</v>
      </c>
      <c r="M157" s="9">
        <f t="shared" ref="M157:M164" si="47">INDEX($I$160:$I$163,MATCH($L157,$E$160:$E$163,0))-INDEX($I$156:$I$159,MATCH($K157,$E$156:$E$159,0))</f>
        <v>-0.23809523809523808</v>
      </c>
      <c r="N157" t="s">
        <v>37</v>
      </c>
      <c r="O157">
        <v>-0.12142857142857143</v>
      </c>
      <c r="P157">
        <v>0</v>
      </c>
    </row>
    <row r="158" spans="1:34" x14ac:dyDescent="0.25">
      <c r="A158">
        <v>2</v>
      </c>
      <c r="B158">
        <f t="shared" si="41"/>
        <v>3</v>
      </c>
      <c r="C158">
        <v>1.5</v>
      </c>
      <c r="D158">
        <f t="shared" si="42"/>
        <v>2.5</v>
      </c>
      <c r="E158">
        <v>1.5</v>
      </c>
      <c r="F158">
        <f t="shared" si="43"/>
        <v>2.5</v>
      </c>
      <c r="G158">
        <f t="shared" si="44"/>
        <v>-6</v>
      </c>
      <c r="H158">
        <f t="shared" si="45"/>
        <v>-5</v>
      </c>
      <c r="I158" s="7">
        <f t="shared" si="46"/>
        <v>0</v>
      </c>
      <c r="K158">
        <v>3.5</v>
      </c>
      <c r="L158">
        <v>2.5</v>
      </c>
      <c r="M158" s="9">
        <f t="shared" si="47"/>
        <v>-0.12142857142857143</v>
      </c>
      <c r="N158" t="s">
        <v>42</v>
      </c>
      <c r="O158">
        <v>-0.05</v>
      </c>
      <c r="P158">
        <v>0</v>
      </c>
    </row>
    <row r="159" spans="1:34" x14ac:dyDescent="0.25">
      <c r="A159">
        <v>2</v>
      </c>
      <c r="B159">
        <f t="shared" si="41"/>
        <v>3</v>
      </c>
      <c r="C159">
        <v>1.5</v>
      </c>
      <c r="D159">
        <f t="shared" si="42"/>
        <v>2.5</v>
      </c>
      <c r="E159">
        <v>0.5</v>
      </c>
      <c r="F159">
        <f t="shared" si="43"/>
        <v>1.5</v>
      </c>
      <c r="G159">
        <f t="shared" si="44"/>
        <v>-9</v>
      </c>
      <c r="H159">
        <f t="shared" si="45"/>
        <v>-8</v>
      </c>
      <c r="I159" s="7">
        <f t="shared" si="46"/>
        <v>0.25</v>
      </c>
      <c r="K159">
        <v>2.5</v>
      </c>
      <c r="L159">
        <v>3.5</v>
      </c>
      <c r="M159" s="9">
        <f t="shared" si="47"/>
        <v>1.1904761904761918E-2</v>
      </c>
      <c r="N159" t="s">
        <v>44</v>
      </c>
      <c r="O159">
        <v>-4.9999999999999989E-2</v>
      </c>
      <c r="P159">
        <v>0</v>
      </c>
    </row>
    <row r="160" spans="1:34" x14ac:dyDescent="0.25">
      <c r="A160">
        <v>3</v>
      </c>
      <c r="B160">
        <f t="shared" si="41"/>
        <v>4</v>
      </c>
      <c r="C160">
        <v>1.5</v>
      </c>
      <c r="D160">
        <f t="shared" si="42"/>
        <v>2.5</v>
      </c>
      <c r="E160">
        <v>4.5</v>
      </c>
      <c r="F160">
        <f t="shared" si="43"/>
        <v>5.5</v>
      </c>
      <c r="G160">
        <f t="shared" si="44"/>
        <v>9</v>
      </c>
      <c r="H160">
        <f t="shared" si="45"/>
        <v>10</v>
      </c>
      <c r="I160" s="7">
        <f t="shared" si="46"/>
        <v>8.3333333333333329E-2</v>
      </c>
      <c r="K160">
        <v>2.5</v>
      </c>
      <c r="L160">
        <v>2.5</v>
      </c>
      <c r="M160" s="9">
        <f t="shared" si="47"/>
        <v>0.12857142857142856</v>
      </c>
      <c r="N160" t="s">
        <v>36</v>
      </c>
      <c r="O160">
        <v>1.1904761904761904E-2</v>
      </c>
      <c r="P160">
        <v>0</v>
      </c>
    </row>
    <row r="161" spans="1:18" x14ac:dyDescent="0.25">
      <c r="A161">
        <v>3</v>
      </c>
      <c r="B161">
        <f t="shared" si="41"/>
        <v>4</v>
      </c>
      <c r="C161">
        <v>1.5</v>
      </c>
      <c r="D161">
        <f t="shared" si="42"/>
        <v>2.5</v>
      </c>
      <c r="E161">
        <v>3.5</v>
      </c>
      <c r="F161">
        <f t="shared" si="43"/>
        <v>4.5</v>
      </c>
      <c r="G161">
        <f t="shared" si="44"/>
        <v>0</v>
      </c>
      <c r="H161">
        <f t="shared" si="45"/>
        <v>1</v>
      </c>
      <c r="I161" s="7">
        <f t="shared" si="46"/>
        <v>-0.16666666666666666</v>
      </c>
      <c r="K161">
        <v>2.5</v>
      </c>
      <c r="L161">
        <v>1.5</v>
      </c>
      <c r="M161" s="9">
        <f t="shared" si="47"/>
        <v>0.37857142857142856</v>
      </c>
      <c r="N161" t="s">
        <v>39</v>
      </c>
      <c r="O161">
        <v>1.1904761904761918E-2</v>
      </c>
      <c r="P161">
        <v>0</v>
      </c>
    </row>
    <row r="162" spans="1:18" x14ac:dyDescent="0.25">
      <c r="A162">
        <v>3</v>
      </c>
      <c r="B162">
        <f t="shared" si="41"/>
        <v>4</v>
      </c>
      <c r="C162">
        <v>1.5</v>
      </c>
      <c r="D162">
        <f t="shared" si="42"/>
        <v>2.5</v>
      </c>
      <c r="E162">
        <v>2.5</v>
      </c>
      <c r="F162">
        <f t="shared" si="43"/>
        <v>3.5</v>
      </c>
      <c r="G162">
        <f t="shared" si="44"/>
        <v>-7</v>
      </c>
      <c r="H162">
        <f t="shared" si="45"/>
        <v>-6</v>
      </c>
      <c r="I162" s="7">
        <f t="shared" si="46"/>
        <v>-0.05</v>
      </c>
      <c r="K162">
        <v>1.5</v>
      </c>
      <c r="L162">
        <v>2.5</v>
      </c>
      <c r="M162" s="9">
        <f t="shared" si="47"/>
        <v>-0.05</v>
      </c>
      <c r="N162" t="s">
        <v>40</v>
      </c>
      <c r="O162">
        <v>0.12857142857142856</v>
      </c>
      <c r="P162">
        <v>0</v>
      </c>
    </row>
    <row r="163" spans="1:18" x14ac:dyDescent="0.25">
      <c r="A163">
        <v>3</v>
      </c>
      <c r="B163">
        <f t="shared" si="41"/>
        <v>4</v>
      </c>
      <c r="C163">
        <v>1.5</v>
      </c>
      <c r="D163">
        <f t="shared" si="42"/>
        <v>2.5</v>
      </c>
      <c r="E163">
        <v>1.5</v>
      </c>
      <c r="F163">
        <f t="shared" si="43"/>
        <v>2.5</v>
      </c>
      <c r="G163">
        <f t="shared" si="44"/>
        <v>-12</v>
      </c>
      <c r="H163">
        <f t="shared" si="45"/>
        <v>-11</v>
      </c>
      <c r="I163" s="7">
        <f t="shared" si="46"/>
        <v>0.2</v>
      </c>
      <c r="K163">
        <v>1.5</v>
      </c>
      <c r="L163">
        <v>1.5</v>
      </c>
      <c r="M163" s="9">
        <f t="shared" si="47"/>
        <v>0.2</v>
      </c>
      <c r="N163" t="s">
        <v>43</v>
      </c>
      <c r="O163">
        <v>0.2</v>
      </c>
      <c r="P163">
        <v>0</v>
      </c>
    </row>
    <row r="164" spans="1:18" x14ac:dyDescent="0.25">
      <c r="I164" s="7"/>
      <c r="K164">
        <v>0.5</v>
      </c>
      <c r="L164">
        <v>1.5</v>
      </c>
      <c r="M164" s="9">
        <f t="shared" si="47"/>
        <v>-4.9999999999999989E-2</v>
      </c>
      <c r="N164" t="s">
        <v>41</v>
      </c>
      <c r="O164">
        <v>0.37857142857142856</v>
      </c>
      <c r="P164">
        <v>0</v>
      </c>
    </row>
    <row r="165" spans="1:18" x14ac:dyDescent="0.25">
      <c r="I165" s="7"/>
    </row>
    <row r="166" spans="1:18" x14ac:dyDescent="0.25">
      <c r="I166" s="7"/>
    </row>
    <row r="168" spans="1:18" x14ac:dyDescent="0.25">
      <c r="A168" t="s">
        <v>26</v>
      </c>
      <c r="B168" t="s">
        <v>27</v>
      </c>
      <c r="C168" t="s">
        <v>28</v>
      </c>
      <c r="D168" t="s">
        <v>29</v>
      </c>
      <c r="E168" t="s">
        <v>30</v>
      </c>
      <c r="F168" t="s">
        <v>31</v>
      </c>
      <c r="G168" t="s">
        <v>32</v>
      </c>
      <c r="H168" t="s">
        <v>33</v>
      </c>
      <c r="I168" t="s">
        <v>35</v>
      </c>
      <c r="K168" t="s">
        <v>30</v>
      </c>
      <c r="L168" s="8" t="s">
        <v>46</v>
      </c>
      <c r="M168" s="8" t="s">
        <v>53</v>
      </c>
    </row>
    <row r="169" spans="1:18" x14ac:dyDescent="0.25">
      <c r="A169">
        <v>2</v>
      </c>
      <c r="B169">
        <f>A169+1</f>
        <v>3</v>
      </c>
      <c r="C169">
        <v>2.5</v>
      </c>
      <c r="D169">
        <f>C169+1</f>
        <v>3.5</v>
      </c>
      <c r="E169" s="12">
        <v>4.5</v>
      </c>
      <c r="F169">
        <f>E169+1</f>
        <v>5.5</v>
      </c>
      <c r="G169">
        <f>E169*F169-C169*D169-A169*B169</f>
        <v>10</v>
      </c>
      <c r="H169">
        <f>G169+1</f>
        <v>11</v>
      </c>
      <c r="I169" s="7">
        <f>(0.75*G169*H169-C169*D169*A169*B169)/(2*C169*(2*C169-1)*(2*A169-1)*(2*A169+3))</f>
        <v>7.1428571428571425E-2</v>
      </c>
      <c r="K169">
        <v>4.5</v>
      </c>
      <c r="L169">
        <v>5.5</v>
      </c>
      <c r="M169" s="9">
        <f>INDEX($I$174:$I$179,MATCH($L169,$E$174:$E$179,0))-INDEX($I$169:$I$173,MATCH($K169,$E$169:$E$173,0))</f>
        <v>1.1904761904761904E-2</v>
      </c>
      <c r="N169" t="s">
        <v>49</v>
      </c>
      <c r="O169" s="13">
        <v>-0.17142857142857143</v>
      </c>
      <c r="P169" s="17">
        <v>0</v>
      </c>
    </row>
    <row r="170" spans="1:18" x14ac:dyDescent="0.25">
      <c r="A170">
        <v>2</v>
      </c>
      <c r="B170">
        <f t="shared" ref="B170:B177" si="48">A170+1</f>
        <v>3</v>
      </c>
      <c r="C170">
        <v>2.5</v>
      </c>
      <c r="D170">
        <f t="shared" ref="D170:D177" si="49">C170+1</f>
        <v>3.5</v>
      </c>
      <c r="E170" s="12">
        <v>3.5</v>
      </c>
      <c r="F170">
        <f t="shared" ref="F170:F177" si="50">E170+1</f>
        <v>4.5</v>
      </c>
      <c r="G170">
        <f t="shared" ref="G170:G172" si="51">E170*F170-C170*D170-A170*B170</f>
        <v>1</v>
      </c>
      <c r="H170">
        <f t="shared" ref="H170:H177" si="52">G170+1</f>
        <v>2</v>
      </c>
      <c r="I170" s="7">
        <f t="shared" ref="I170:I172" si="53">(0.75*G170*H170-C170*D170*A170*B170)/(2*C170*(2*C170-1)*(2*A170-1)*(2*A170+3))</f>
        <v>-0.12142857142857143</v>
      </c>
      <c r="K170">
        <v>4.5</v>
      </c>
      <c r="L170">
        <v>4.5</v>
      </c>
      <c r="M170" s="9">
        <f t="shared" ref="M170:M182" si="54">INDEX($I$174:$I$179,MATCH($L170,$E$174:$E$179,0))-INDEX($I$169:$I$173,MATCH($K170,$E$169:$E$173,0))</f>
        <v>-0.17142857142857143</v>
      </c>
      <c r="N170" t="s">
        <v>50</v>
      </c>
      <c r="O170" s="11">
        <v>-0.17142857142857143</v>
      </c>
      <c r="P170" s="17">
        <v>0</v>
      </c>
    </row>
    <row r="171" spans="1:18" x14ac:dyDescent="0.25">
      <c r="A171">
        <v>2</v>
      </c>
      <c r="B171">
        <f t="shared" si="48"/>
        <v>3</v>
      </c>
      <c r="C171">
        <v>2.5</v>
      </c>
      <c r="D171">
        <f t="shared" si="49"/>
        <v>3.5</v>
      </c>
      <c r="E171" s="12">
        <v>2.5</v>
      </c>
      <c r="F171">
        <f t="shared" si="50"/>
        <v>3.5</v>
      </c>
      <c r="G171">
        <f t="shared" si="51"/>
        <v>-6</v>
      </c>
      <c r="H171">
        <f t="shared" si="52"/>
        <v>-5</v>
      </c>
      <c r="I171" s="7">
        <f t="shared" si="53"/>
        <v>-7.1428571428571425E-2</v>
      </c>
      <c r="K171">
        <v>4.5</v>
      </c>
      <c r="L171">
        <v>3.5</v>
      </c>
      <c r="M171" s="9">
        <f t="shared" si="54"/>
        <v>-0.17142857142857143</v>
      </c>
      <c r="N171" t="s">
        <v>44</v>
      </c>
      <c r="O171" s="13">
        <v>-9.0000000000000011E-2</v>
      </c>
      <c r="P171" s="17">
        <v>0</v>
      </c>
    </row>
    <row r="172" spans="1:18" x14ac:dyDescent="0.25">
      <c r="A172">
        <v>2</v>
      </c>
      <c r="B172">
        <f t="shared" si="48"/>
        <v>3</v>
      </c>
      <c r="C172">
        <v>2.5</v>
      </c>
      <c r="D172">
        <f t="shared" si="49"/>
        <v>3.5</v>
      </c>
      <c r="E172" s="12">
        <v>1.5</v>
      </c>
      <c r="F172">
        <f t="shared" si="50"/>
        <v>2.5</v>
      </c>
      <c r="G172">
        <f t="shared" si="51"/>
        <v>-11</v>
      </c>
      <c r="H172">
        <f t="shared" si="52"/>
        <v>-10</v>
      </c>
      <c r="I172" s="7">
        <f t="shared" si="53"/>
        <v>7.1428571428571425E-2</v>
      </c>
      <c r="K172">
        <v>3.5</v>
      </c>
      <c r="L172">
        <v>4.5</v>
      </c>
      <c r="M172" s="9">
        <f t="shared" si="54"/>
        <v>2.1428571428571422E-2</v>
      </c>
      <c r="N172" t="s">
        <v>42</v>
      </c>
      <c r="O172" s="13">
        <v>-7.8095238095238093E-2</v>
      </c>
      <c r="P172" s="17">
        <v>0</v>
      </c>
    </row>
    <row r="173" spans="1:18" x14ac:dyDescent="0.25">
      <c r="A173">
        <v>2</v>
      </c>
      <c r="B173">
        <f t="shared" ref="B173" si="55">A173+1</f>
        <v>3</v>
      </c>
      <c r="C173">
        <v>2.5</v>
      </c>
      <c r="D173">
        <f t="shared" ref="D173" si="56">C173+1</f>
        <v>3.5</v>
      </c>
      <c r="E173" s="12">
        <v>0.5</v>
      </c>
      <c r="F173">
        <f t="shared" ref="F173" si="57">E173+1</f>
        <v>1.5</v>
      </c>
      <c r="G173">
        <f t="shared" ref="G173" si="58">E173*F173-C173*D173-A173*B173</f>
        <v>-14</v>
      </c>
      <c r="H173">
        <f t="shared" ref="H173" si="59">G173+1</f>
        <v>-13</v>
      </c>
      <c r="I173" s="7">
        <f t="shared" ref="I173" si="60">(0.75*G173*H173-C173*D173*A173*B173)/(2*C173*(2*C173-1)*(2*A173-1)*(2*A173+3))</f>
        <v>0.2</v>
      </c>
      <c r="K173">
        <v>3.5</v>
      </c>
      <c r="L173">
        <v>3.5</v>
      </c>
      <c r="M173" s="9">
        <f t="shared" si="54"/>
        <v>2.1428571428571422E-2</v>
      </c>
      <c r="N173" t="s">
        <v>39</v>
      </c>
      <c r="O173" s="13">
        <v>-2.8571428571428581E-2</v>
      </c>
      <c r="P173" s="17">
        <v>0</v>
      </c>
    </row>
    <row r="174" spans="1:18" x14ac:dyDescent="0.25">
      <c r="A174">
        <v>3</v>
      </c>
      <c r="B174">
        <f t="shared" si="48"/>
        <v>4</v>
      </c>
      <c r="C174">
        <v>2.5</v>
      </c>
      <c r="D174">
        <f t="shared" si="49"/>
        <v>3.5</v>
      </c>
      <c r="E174" s="12">
        <v>5.5</v>
      </c>
      <c r="F174">
        <f t="shared" si="50"/>
        <v>6.5</v>
      </c>
      <c r="G174">
        <f t="shared" ref="G174:G177" si="61">E174*F174-C174*D174-A174*B174</f>
        <v>15</v>
      </c>
      <c r="H174">
        <f t="shared" si="52"/>
        <v>16</v>
      </c>
      <c r="I174" s="7">
        <f t="shared" ref="I174:I177" si="62">(0.75*G174*H174-C174*D174*A174*B174)/(2*C174*(2*C174-1)*(2*A174-1)*(2*A174+3))</f>
        <v>8.3333333333333329E-2</v>
      </c>
      <c r="K174">
        <v>3.5</v>
      </c>
      <c r="L174">
        <v>2.5</v>
      </c>
      <c r="M174" s="9">
        <f t="shared" si="54"/>
        <v>0.11476190476190476</v>
      </c>
      <c r="N174" t="s">
        <v>52</v>
      </c>
      <c r="O174" s="11">
        <v>0</v>
      </c>
      <c r="P174" s="17">
        <v>0</v>
      </c>
    </row>
    <row r="175" spans="1:18" x14ac:dyDescent="0.25">
      <c r="A175">
        <v>3</v>
      </c>
      <c r="B175">
        <f t="shared" si="48"/>
        <v>4</v>
      </c>
      <c r="C175">
        <v>2.5</v>
      </c>
      <c r="D175">
        <f t="shared" si="49"/>
        <v>3.5</v>
      </c>
      <c r="E175" s="12">
        <v>4.5</v>
      </c>
      <c r="F175">
        <f t="shared" si="50"/>
        <v>5.5</v>
      </c>
      <c r="G175">
        <f t="shared" si="61"/>
        <v>4</v>
      </c>
      <c r="H175">
        <f t="shared" si="52"/>
        <v>5</v>
      </c>
      <c r="I175" s="7">
        <f t="shared" si="62"/>
        <v>-0.1</v>
      </c>
      <c r="K175">
        <v>2.5</v>
      </c>
      <c r="L175">
        <v>3.5</v>
      </c>
      <c r="M175" s="9">
        <f t="shared" si="54"/>
        <v>-2.8571428571428581E-2</v>
      </c>
      <c r="N175" t="s">
        <v>48</v>
      </c>
      <c r="O175" s="15">
        <v>1.1904761904761904E-2</v>
      </c>
      <c r="P175" s="17">
        <v>0</v>
      </c>
    </row>
    <row r="176" spans="1:18" x14ac:dyDescent="0.25">
      <c r="A176">
        <v>3</v>
      </c>
      <c r="B176">
        <f t="shared" si="48"/>
        <v>4</v>
      </c>
      <c r="C176">
        <v>2.5</v>
      </c>
      <c r="D176">
        <f t="shared" si="49"/>
        <v>3.5</v>
      </c>
      <c r="E176" s="12">
        <v>3.5</v>
      </c>
      <c r="F176">
        <f t="shared" si="50"/>
        <v>4.5</v>
      </c>
      <c r="G176">
        <f t="shared" si="61"/>
        <v>-5</v>
      </c>
      <c r="H176">
        <f t="shared" si="52"/>
        <v>-4</v>
      </c>
      <c r="I176" s="7">
        <f t="shared" si="62"/>
        <v>-0.1</v>
      </c>
      <c r="K176">
        <v>2.5</v>
      </c>
      <c r="L176">
        <v>2.5</v>
      </c>
      <c r="M176" s="9">
        <f t="shared" si="54"/>
        <v>6.4761904761904757E-2</v>
      </c>
      <c r="N176" t="s">
        <v>36</v>
      </c>
      <c r="O176" s="13">
        <v>2.1428571428571422E-2</v>
      </c>
      <c r="P176" s="18">
        <v>0</v>
      </c>
      <c r="R176">
        <v>1.1900000000000001E-2</v>
      </c>
    </row>
    <row r="177" spans="1:16" x14ac:dyDescent="0.25">
      <c r="A177">
        <v>3</v>
      </c>
      <c r="B177">
        <f t="shared" si="48"/>
        <v>4</v>
      </c>
      <c r="C177">
        <v>2.5</v>
      </c>
      <c r="D177">
        <f t="shared" si="49"/>
        <v>3.5</v>
      </c>
      <c r="E177" s="12">
        <v>2.5</v>
      </c>
      <c r="F177">
        <f t="shared" si="50"/>
        <v>3.5</v>
      </c>
      <c r="G177">
        <f t="shared" si="61"/>
        <v>-12</v>
      </c>
      <c r="H177">
        <f t="shared" si="52"/>
        <v>-11</v>
      </c>
      <c r="I177" s="7">
        <f t="shared" si="62"/>
        <v>-6.6666666666666671E-3</v>
      </c>
      <c r="K177">
        <v>2.5</v>
      </c>
      <c r="L177">
        <v>1.5</v>
      </c>
      <c r="M177" s="9">
        <f t="shared" si="54"/>
        <v>0.18142857142857144</v>
      </c>
      <c r="N177" t="s">
        <v>38</v>
      </c>
      <c r="O177" s="13">
        <v>2.1428571428571422E-2</v>
      </c>
      <c r="P177" s="17">
        <v>0</v>
      </c>
    </row>
    <row r="178" spans="1:16" x14ac:dyDescent="0.25">
      <c r="A178">
        <v>3</v>
      </c>
      <c r="B178">
        <f t="shared" ref="B178:B179" si="63">A178+1</f>
        <v>4</v>
      </c>
      <c r="C178">
        <v>2.5</v>
      </c>
      <c r="D178">
        <f t="shared" ref="D178:D179" si="64">C178+1</f>
        <v>3.5</v>
      </c>
      <c r="E178" s="12">
        <v>1.5</v>
      </c>
      <c r="F178">
        <f t="shared" ref="F178:F179" si="65">E178+1</f>
        <v>2.5</v>
      </c>
      <c r="G178">
        <f t="shared" ref="G178:G179" si="66">E178*F178-C178*D178-A178*B178</f>
        <v>-17</v>
      </c>
      <c r="H178">
        <f t="shared" ref="H178:H179" si="67">G178+1</f>
        <v>-16</v>
      </c>
      <c r="I178" s="7">
        <f t="shared" ref="I178:I179" si="68">(0.75*G178*H178-C178*D178*A178*B178)/(2*C178*(2*C178-1)*(2*A178-1)*(2*A178+3))</f>
        <v>0.11</v>
      </c>
      <c r="K178">
        <v>1.5</v>
      </c>
      <c r="L178">
        <v>2.5</v>
      </c>
      <c r="M178" s="9">
        <f t="shared" si="54"/>
        <v>-7.8095238095238093E-2</v>
      </c>
      <c r="N178" t="s">
        <v>43</v>
      </c>
      <c r="O178" s="13">
        <v>3.8571428571428576E-2</v>
      </c>
      <c r="P178" s="17">
        <v>0</v>
      </c>
    </row>
    <row r="179" spans="1:16" x14ac:dyDescent="0.25">
      <c r="A179">
        <v>3</v>
      </c>
      <c r="B179">
        <f t="shared" si="63"/>
        <v>4</v>
      </c>
      <c r="C179">
        <v>2.5</v>
      </c>
      <c r="D179">
        <f t="shared" si="64"/>
        <v>3.5</v>
      </c>
      <c r="E179" s="12">
        <v>0.5</v>
      </c>
      <c r="F179">
        <f t="shared" si="65"/>
        <v>1.5</v>
      </c>
      <c r="G179">
        <f t="shared" si="66"/>
        <v>-20</v>
      </c>
      <c r="H179">
        <f t="shared" si="67"/>
        <v>-19</v>
      </c>
      <c r="I179" s="7">
        <f t="shared" si="68"/>
        <v>0.2</v>
      </c>
      <c r="K179">
        <v>1.5</v>
      </c>
      <c r="L179">
        <v>1.5</v>
      </c>
      <c r="M179" s="9">
        <f t="shared" si="54"/>
        <v>3.8571428571428576E-2</v>
      </c>
      <c r="N179" t="s">
        <v>40</v>
      </c>
      <c r="O179" s="13">
        <v>6.4761904761904757E-2</v>
      </c>
      <c r="P179" s="17">
        <v>0</v>
      </c>
    </row>
    <row r="180" spans="1:16" x14ac:dyDescent="0.25">
      <c r="K180">
        <v>1.5</v>
      </c>
      <c r="L180">
        <v>0.5</v>
      </c>
      <c r="M180" s="9">
        <f t="shared" si="54"/>
        <v>0.12857142857142859</v>
      </c>
      <c r="N180" t="s">
        <v>37</v>
      </c>
      <c r="O180" s="11">
        <v>0.11476190476190476</v>
      </c>
      <c r="P180" s="17">
        <v>0</v>
      </c>
    </row>
    <row r="181" spans="1:16" x14ac:dyDescent="0.25">
      <c r="K181">
        <v>0.5</v>
      </c>
      <c r="L181">
        <v>1.5</v>
      </c>
      <c r="M181" s="9">
        <f t="shared" si="54"/>
        <v>-9.0000000000000011E-2</v>
      </c>
      <c r="N181" t="s">
        <v>51</v>
      </c>
      <c r="O181" s="11">
        <v>0.12857142857142859</v>
      </c>
      <c r="P181" s="17">
        <v>0</v>
      </c>
    </row>
    <row r="182" spans="1:16" x14ac:dyDescent="0.25">
      <c r="K182">
        <v>0.5</v>
      </c>
      <c r="L182">
        <v>0.5</v>
      </c>
      <c r="M182" s="9">
        <f t="shared" si="54"/>
        <v>0</v>
      </c>
      <c r="N182" t="s">
        <v>41</v>
      </c>
      <c r="O182" s="14">
        <v>0.18142857142857144</v>
      </c>
      <c r="P182" s="17">
        <v>0</v>
      </c>
    </row>
    <row r="184" spans="1:16" s="12" customFormat="1" x14ac:dyDescent="0.25">
      <c r="A184" s="12" t="s">
        <v>69</v>
      </c>
    </row>
  </sheetData>
  <sortState ref="O156:O164">
    <sortCondition ref="O156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2023-02-04T00:40:21Z</dcterms:modified>
</cp:coreProperties>
</file>