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9825FDAC-AA93-4F8D-861C-E15E7EFD5C81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  <sheet name="Difference Ratios" sheetId="2" r:id="rId2"/>
  </sheets>
  <definedNames>
    <definedName name="solver_adj" localSheetId="0" hidden="1">Microwave!$E$82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Microwave!$G$81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2" i="2" l="1"/>
  <c r="Y22" i="2"/>
  <c r="W28" i="2"/>
  <c r="U27" i="2"/>
  <c r="T27" i="2"/>
  <c r="T25" i="2"/>
  <c r="V22" i="2"/>
  <c r="U20" i="2"/>
  <c r="T19" i="2"/>
  <c r="S22" i="2"/>
  <c r="N21" i="2"/>
  <c r="O34" i="2"/>
  <c r="N32" i="2"/>
  <c r="M31" i="2"/>
  <c r="P27" i="2"/>
  <c r="M25" i="2"/>
  <c r="M24" i="2"/>
  <c r="O22" i="2"/>
  <c r="N20" i="2"/>
  <c r="M21" i="2"/>
  <c r="J33" i="2"/>
  <c r="G31" i="2"/>
  <c r="G30" i="2"/>
  <c r="I27" i="2"/>
  <c r="H27" i="2"/>
  <c r="K22" i="2"/>
  <c r="I22" i="2"/>
  <c r="G21" i="2"/>
  <c r="D46" i="2"/>
  <c r="B45" i="2"/>
  <c r="D45" i="2"/>
  <c r="A45" i="2"/>
  <c r="C40" i="2"/>
  <c r="B38" i="2"/>
  <c r="A37" i="2"/>
  <c r="A36" i="2"/>
  <c r="C27" i="2"/>
  <c r="B25" i="2"/>
  <c r="A28" i="2"/>
  <c r="D21" i="2"/>
  <c r="B20" i="2"/>
  <c r="A19" i="2"/>
  <c r="A18" i="2"/>
  <c r="C12" i="2"/>
  <c r="D12" i="2"/>
  <c r="E12" i="2"/>
  <c r="F12" i="2"/>
  <c r="C13" i="2"/>
  <c r="D13" i="2"/>
  <c r="E13" i="2"/>
  <c r="F13" i="2"/>
  <c r="C14" i="2"/>
  <c r="Q22" i="2" s="1"/>
  <c r="D14" i="2"/>
  <c r="E14" i="2"/>
  <c r="F14" i="2"/>
  <c r="C15" i="2"/>
  <c r="O28" i="2" s="1"/>
  <c r="D15" i="2"/>
  <c r="V21" i="2" s="1"/>
  <c r="E15" i="2"/>
  <c r="F15" i="2"/>
  <c r="C16" i="2"/>
  <c r="Q34" i="2" s="1"/>
  <c r="D16" i="2"/>
  <c r="V28" i="2" s="1"/>
  <c r="E16" i="2"/>
  <c r="AC22" i="2" s="1"/>
  <c r="F16" i="2"/>
  <c r="F11" i="2"/>
  <c r="E11" i="2"/>
  <c r="D11" i="2"/>
  <c r="C11" i="2"/>
  <c r="B11" i="2"/>
  <c r="A12" i="2"/>
  <c r="C21" i="2" s="1"/>
  <c r="A13" i="2"/>
  <c r="C28" i="2" s="1"/>
  <c r="A14" i="2"/>
  <c r="D34" i="2" s="1"/>
  <c r="A15" i="2"/>
  <c r="D39" i="2" s="1"/>
  <c r="A16" i="2"/>
  <c r="C45" i="2" s="1"/>
  <c r="A11" i="2"/>
  <c r="B12" i="2"/>
  <c r="B13" i="2"/>
  <c r="J22" i="2" s="1"/>
  <c r="B14" i="2"/>
  <c r="K28" i="2" s="1"/>
  <c r="B15" i="2"/>
  <c r="I34" i="2" s="1"/>
  <c r="B16" i="2"/>
  <c r="J39" i="2" s="1"/>
  <c r="E88" i="1"/>
  <c r="E79" i="1"/>
  <c r="F79" i="1" s="1"/>
  <c r="G79" i="1" s="1"/>
  <c r="E80" i="1"/>
  <c r="F80" i="1" s="1"/>
  <c r="G80" i="1" s="1"/>
  <c r="E78" i="1"/>
  <c r="F78" i="1" s="1"/>
  <c r="G78" i="1" s="1"/>
  <c r="E69" i="1"/>
  <c r="F69" i="1" s="1"/>
  <c r="G69" i="1" s="1"/>
  <c r="E70" i="1"/>
  <c r="F70" i="1" s="1"/>
  <c r="G70" i="1" s="1"/>
  <c r="E68" i="1"/>
  <c r="F68" i="1" s="1"/>
  <c r="G68" i="1" s="1"/>
  <c r="B28" i="2" l="1"/>
  <c r="B33" i="2"/>
  <c r="A30" i="2"/>
  <c r="H34" i="2"/>
  <c r="I38" i="2"/>
  <c r="Y20" i="2"/>
  <c r="A22" i="2"/>
  <c r="B19" i="2"/>
  <c r="C20" i="2"/>
  <c r="D22" i="2"/>
  <c r="A27" i="2"/>
  <c r="D27" i="2"/>
  <c r="B27" i="2"/>
  <c r="D28" i="2"/>
  <c r="A31" i="2"/>
  <c r="B32" i="2"/>
  <c r="C34" i="2"/>
  <c r="A40" i="2"/>
  <c r="B37" i="2"/>
  <c r="C38" i="2"/>
  <c r="D40" i="2"/>
  <c r="A44" i="2"/>
  <c r="C44" i="2"/>
  <c r="B44" i="2"/>
  <c r="C39" i="2"/>
  <c r="G20" i="2"/>
  <c r="H21" i="2"/>
  <c r="I21" i="2"/>
  <c r="G24" i="2"/>
  <c r="G25" i="2"/>
  <c r="H26" i="2"/>
  <c r="J27" i="2"/>
  <c r="G34" i="2"/>
  <c r="H31" i="2"/>
  <c r="I32" i="2"/>
  <c r="J34" i="2"/>
  <c r="G39" i="2"/>
  <c r="H38" i="2"/>
  <c r="I39" i="2"/>
  <c r="K40" i="2"/>
  <c r="M20" i="2"/>
  <c r="N22" i="2"/>
  <c r="P21" i="2"/>
  <c r="M28" i="2"/>
  <c r="N25" i="2"/>
  <c r="O26" i="2"/>
  <c r="P28" i="2"/>
  <c r="M33" i="2"/>
  <c r="N33" i="2"/>
  <c r="P33" i="2"/>
  <c r="M32" i="2"/>
  <c r="S21" i="2"/>
  <c r="T20" i="2"/>
  <c r="U21" i="2"/>
  <c r="W22" i="2"/>
  <c r="S26" i="2"/>
  <c r="S28" i="2"/>
  <c r="U28" i="2"/>
  <c r="Y18" i="2"/>
  <c r="Z20" i="2"/>
  <c r="Z22" i="2"/>
  <c r="AB21" i="2"/>
  <c r="H22" i="2"/>
  <c r="G40" i="2"/>
  <c r="J40" i="2"/>
  <c r="N28" i="2"/>
  <c r="A21" i="2"/>
  <c r="B22" i="2"/>
  <c r="C22" i="2"/>
  <c r="E22" i="2"/>
  <c r="A26" i="2"/>
  <c r="C26" i="2"/>
  <c r="B26" i="2"/>
  <c r="A34" i="2"/>
  <c r="B31" i="2"/>
  <c r="C32" i="2"/>
  <c r="C33" i="2"/>
  <c r="A39" i="2"/>
  <c r="B40" i="2"/>
  <c r="E40" i="2"/>
  <c r="A42" i="2"/>
  <c r="A43" i="2"/>
  <c r="B43" i="2"/>
  <c r="C46" i="2"/>
  <c r="G18" i="2"/>
  <c r="G19" i="2"/>
  <c r="H20" i="2"/>
  <c r="J21" i="2"/>
  <c r="G28" i="2"/>
  <c r="H25" i="2"/>
  <c r="I26" i="2"/>
  <c r="J28" i="2"/>
  <c r="G33" i="2"/>
  <c r="H32" i="2"/>
  <c r="I33" i="2"/>
  <c r="K34" i="2"/>
  <c r="G38" i="2"/>
  <c r="H39" i="2"/>
  <c r="I40" i="2"/>
  <c r="M18" i="2"/>
  <c r="M19" i="2"/>
  <c r="O20" i="2"/>
  <c r="P22" i="2"/>
  <c r="M27" i="2"/>
  <c r="N26" i="2"/>
  <c r="O27" i="2"/>
  <c r="Q28" i="2"/>
  <c r="M34" i="2"/>
  <c r="N34" i="2"/>
  <c r="P34" i="2"/>
  <c r="O33" i="2"/>
  <c r="S20" i="2"/>
  <c r="T21" i="2"/>
  <c r="U22" i="2"/>
  <c r="S24" i="2"/>
  <c r="T26" i="2"/>
  <c r="T28" i="2"/>
  <c r="V27" i="2"/>
  <c r="Y19" i="2"/>
  <c r="Y21" i="2"/>
  <c r="AA20" i="2"/>
  <c r="AB22" i="2"/>
  <c r="A32" i="2"/>
  <c r="D33" i="2"/>
  <c r="G26" i="2"/>
  <c r="H37" i="2"/>
  <c r="A20" i="2"/>
  <c r="B21" i="2"/>
  <c r="A24" i="2"/>
  <c r="A25" i="2"/>
  <c r="E28" i="2"/>
  <c r="A33" i="2"/>
  <c r="B34" i="2"/>
  <c r="E34" i="2"/>
  <c r="A38" i="2"/>
  <c r="B39" i="2"/>
  <c r="A46" i="2"/>
  <c r="E46" i="2"/>
  <c r="B46" i="2"/>
  <c r="G22" i="2"/>
  <c r="H19" i="2"/>
  <c r="I20" i="2"/>
  <c r="G27" i="2"/>
  <c r="H28" i="2"/>
  <c r="I28" i="2"/>
  <c r="G32" i="2"/>
  <c r="H33" i="2"/>
  <c r="G36" i="2"/>
  <c r="G37" i="2"/>
  <c r="H40" i="2"/>
  <c r="M22" i="2"/>
  <c r="N19" i="2"/>
  <c r="O21" i="2"/>
  <c r="M26" i="2"/>
  <c r="N27" i="2"/>
  <c r="M30" i="2"/>
  <c r="N31" i="2"/>
  <c r="O32" i="2"/>
  <c r="S18" i="2"/>
  <c r="S19" i="2"/>
  <c r="T22" i="2"/>
  <c r="S25" i="2"/>
  <c r="S27" i="2"/>
  <c r="U26" i="2"/>
  <c r="Z19" i="2"/>
  <c r="Z21" i="2"/>
  <c r="AA21" i="2"/>
  <c r="G81" i="1"/>
  <c r="G71" i="1"/>
  <c r="U88" i="1"/>
  <c r="F97" i="1"/>
  <c r="D97" i="1"/>
  <c r="B97" i="1"/>
  <c r="F96" i="1"/>
  <c r="D96" i="1"/>
  <c r="B96" i="1"/>
  <c r="F95" i="1"/>
  <c r="D95" i="1"/>
  <c r="B95" i="1"/>
  <c r="E94" i="1"/>
  <c r="F94" i="1" s="1"/>
  <c r="D94" i="1"/>
  <c r="B94" i="1"/>
  <c r="G95" i="1" l="1"/>
  <c r="H95" i="1" s="1"/>
  <c r="I95" i="1" s="1"/>
  <c r="G94" i="1"/>
  <c r="H94" i="1" s="1"/>
  <c r="I94" i="1" s="1"/>
  <c r="G97" i="1"/>
  <c r="H97" i="1" s="1"/>
  <c r="I97" i="1" s="1"/>
  <c r="G96" i="1"/>
  <c r="H96" i="1" s="1"/>
  <c r="I96" i="1" s="1"/>
  <c r="S78" i="1" l="1"/>
  <c r="U78" i="1" s="1"/>
  <c r="V78" i="1" s="1"/>
  <c r="W78" i="1" s="1"/>
  <c r="M96" i="1"/>
  <c r="S68" i="1"/>
  <c r="U68" i="1" s="1"/>
  <c r="V68" i="1" s="1"/>
  <c r="W68" i="1" s="1"/>
  <c r="S69" i="1"/>
  <c r="U69" i="1" s="1"/>
  <c r="V69" i="1" s="1"/>
  <c r="W69" i="1" s="1"/>
  <c r="S79" i="1"/>
  <c r="U79" i="1" s="1"/>
  <c r="V79" i="1" s="1"/>
  <c r="W79" i="1" s="1"/>
  <c r="M94" i="1"/>
  <c r="S80" i="1"/>
  <c r="U80" i="1" s="1"/>
  <c r="V80" i="1" s="1"/>
  <c r="W80" i="1" s="1"/>
  <c r="M95" i="1"/>
  <c r="S70" i="1"/>
  <c r="U70" i="1" s="1"/>
  <c r="V70" i="1" s="1"/>
  <c r="W70" i="1" s="1"/>
  <c r="A58" i="1"/>
  <c r="A56" i="1"/>
  <c r="A55" i="1"/>
  <c r="A54" i="1"/>
  <c r="J12" i="2" l="1"/>
  <c r="J13" i="2"/>
  <c r="J11" i="2"/>
  <c r="I12" i="2"/>
  <c r="I13" i="2"/>
  <c r="I11" i="2"/>
  <c r="K11" i="2"/>
  <c r="K13" i="2"/>
  <c r="K12" i="2"/>
  <c r="W71" i="1"/>
  <c r="W81" i="1"/>
  <c r="M88" i="1"/>
  <c r="I88" i="1"/>
  <c r="I79" i="1"/>
  <c r="J79" i="1" s="1"/>
  <c r="I80" i="1"/>
  <c r="M80" i="1"/>
  <c r="N80" i="1" s="1"/>
  <c r="M78" i="1"/>
  <c r="M68" i="1"/>
  <c r="N68" i="1" s="1"/>
  <c r="O68" i="1" s="1"/>
  <c r="M79" i="1"/>
  <c r="N79" i="1" s="1"/>
  <c r="O79" i="1" s="1"/>
  <c r="M69" i="1"/>
  <c r="N69" i="1" s="1"/>
  <c r="O69" i="1" s="1"/>
  <c r="M70" i="1"/>
  <c r="N70" i="1" s="1"/>
  <c r="O70" i="1" s="1"/>
  <c r="I78" i="1"/>
  <c r="J78" i="1" s="1"/>
  <c r="I69" i="1"/>
  <c r="J69" i="1" s="1"/>
  <c r="K69" i="1" s="1"/>
  <c r="I70" i="1"/>
  <c r="J70" i="1" s="1"/>
  <c r="K70" i="1" s="1"/>
  <c r="I68" i="1"/>
  <c r="J68" i="1" s="1"/>
  <c r="K68" i="1" s="1"/>
  <c r="F54" i="1"/>
  <c r="E54" i="1"/>
  <c r="E55" i="1"/>
  <c r="D54" i="1"/>
  <c r="D55" i="1"/>
  <c r="D56" i="1"/>
  <c r="C54" i="1"/>
  <c r="C55" i="1"/>
  <c r="C56" i="1"/>
  <c r="C57" i="1"/>
  <c r="B54" i="1"/>
  <c r="B55" i="1"/>
  <c r="B56" i="1"/>
  <c r="B57" i="1"/>
  <c r="B58" i="1"/>
  <c r="A57" i="1"/>
  <c r="A59" i="1"/>
  <c r="N13" i="2" l="1"/>
  <c r="O12" i="2" s="1"/>
  <c r="M13" i="2"/>
  <c r="O11" i="2" s="1"/>
  <c r="M12" i="2"/>
  <c r="N11" i="2" s="1"/>
  <c r="K71" i="1"/>
  <c r="O71" i="1"/>
  <c r="N78" i="1"/>
  <c r="O78" i="1" s="1"/>
  <c r="O80" i="1"/>
  <c r="J80" i="1"/>
  <c r="K80" i="1" s="1"/>
  <c r="K78" i="1"/>
  <c r="K79" i="1"/>
  <c r="O81" i="1" l="1"/>
  <c r="K81" i="1"/>
  <c r="B13" i="1" l="1"/>
  <c r="B12" i="1"/>
  <c r="B11" i="1"/>
  <c r="B10" i="1"/>
  <c r="B60" i="1" l="1"/>
  <c r="B87" i="1" s="1"/>
</calcChain>
</file>

<file path=xl/sharedStrings.xml><?xml version="1.0" encoding="utf-8"?>
<sst xmlns="http://schemas.openxmlformats.org/spreadsheetml/2006/main" count="100" uniqueCount="63">
  <si>
    <t>MHz</t>
  </si>
  <si>
    <t>m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</si>
  <si>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</si>
  <si>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</si>
  <si>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</si>
  <si>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1H</t>
  </si>
  <si>
    <t>2H</t>
  </si>
  <si>
    <t>From W. Gordy,C. A. Burrus,  Phys. Rev., 93, 419-420 (1954)</t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</si>
  <si>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 xml:space="preserve">Br and 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</si>
  <si>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>79Br</t>
  </si>
  <si>
    <t>81Br</t>
  </si>
  <si>
    <t>J</t>
  </si>
  <si>
    <t>v</t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</si>
  <si>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</si>
  <si>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r>
      <t>B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ratio</t>
    </r>
  </si>
  <si>
    <t>Species (M1)</t>
  </si>
  <si>
    <t>Species1</t>
  </si>
  <si>
    <t>Species2</t>
  </si>
  <si>
    <t>Model1</t>
  </si>
  <si>
    <t>diff</t>
  </si>
  <si>
    <t>diffsq</t>
  </si>
  <si>
    <t>Model2</t>
  </si>
  <si>
    <t xml:space="preserve"> 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</si>
  <si>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</si>
  <si>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</si>
  <si>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</si>
  <si>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</si>
  <si>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t>Splitting actually due to eQq</t>
  </si>
  <si>
    <t>Assumption  of J=0 gives re estimate of 1.44, very close to liquid ND result of 1.446.</t>
  </si>
  <si>
    <t>J+1</t>
  </si>
  <si>
    <t>I</t>
  </si>
  <si>
    <t>I+1</t>
  </si>
  <si>
    <t>F</t>
  </si>
  <si>
    <t>F+1</t>
  </si>
  <si>
    <t>G</t>
  </si>
  <si>
    <t>G+1</t>
  </si>
  <si>
    <t>Casimir</t>
  </si>
  <si>
    <t>F'</t>
  </si>
  <si>
    <t>dCas</t>
  </si>
  <si>
    <t>Model 0-1</t>
  </si>
  <si>
    <t>eQq</t>
  </si>
  <si>
    <t>Model0</t>
  </si>
  <si>
    <t>Differences</t>
  </si>
  <si>
    <t>(MHz)</t>
  </si>
  <si>
    <t>Casimir ratios</t>
  </si>
  <si>
    <t>Casimir differences</t>
  </si>
  <si>
    <t>A12</t>
  </si>
  <si>
    <t>A13</t>
  </si>
  <si>
    <t>A14</t>
  </si>
  <si>
    <t>A15</t>
  </si>
  <si>
    <t>B13</t>
  </si>
  <si>
    <t>B14</t>
  </si>
  <si>
    <t>C14</t>
  </si>
  <si>
    <t>C15</t>
  </si>
  <si>
    <t>C16</t>
  </si>
  <si>
    <t>D15</t>
  </si>
  <si>
    <t>D16</t>
  </si>
  <si>
    <t>E16</t>
  </si>
  <si>
    <t>Plot the spectrum.</t>
  </si>
  <si>
    <t>uncertainty</t>
  </si>
  <si>
    <t>Assignment by trial and error</t>
  </si>
  <si>
    <t>Frequency ratios</t>
  </si>
  <si>
    <t>Fit to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</si>
</sst>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"/>
    <numFmt numFmtId="166" formatCode="0.000"/>
    <numFmt numFmtId="167" formatCode="0.000000"/>
    <numFmt numFmtId="168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0" fillId="2" borderId="0" xfId="0" applyNumberFormat="1" applyFill="1"/>
    <xf numFmtId="0" fontId="0" fillId="2" borderId="0" xfId="0" applyFill="1"/>
    <xf numFmtId="0" fontId="1" fillId="0" borderId="0" xfId="0" applyFont="1"/>
    <xf numFmtId="168" fontId="0" fillId="0" borderId="0" xfId="0" applyNumberFormat="1"/>
    <xf numFmtId="168" fontId="0" fillId="0" borderId="0" xfId="0" applyNumberFormat="1" applyFill="1"/>
    <xf numFmtId="2" fontId="0" fillId="0" borderId="0" xfId="0" applyNumberFormat="1" applyFill="1"/>
    <xf numFmtId="166" fontId="0" fillId="3" borderId="0" xfId="0" applyNumberFormat="1" applyFill="1"/>
    <xf numFmtId="166" fontId="0" fillId="0" borderId="0" xfId="0" applyNumberFormat="1" applyFill="1"/>
    <xf numFmtId="166" fontId="0" fillId="4" borderId="0" xfId="0" applyNumberFormat="1" applyFill="1"/>
    <xf numFmtId="0" fontId="0" fillId="4" borderId="0" xfId="0" applyFill="1"/>
    <xf numFmtId="0" fontId="0" fillId="0" borderId="0" xfId="0" applyFill="1"/>
    <xf numFmtId="0" fontId="0" fillId="3" borderId="0" xfId="0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2</a:t>
            </a:r>
            <a:r>
              <a:rPr lang="en-CA"/>
              <a:t>HBr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47914614347747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Microwave!$A$18:$A$23</c:f>
              <c:numCache>
                <c:formatCode>0.000</c:formatCode>
                <c:ptCount val="6"/>
                <c:pt idx="0">
                  <c:v>254439.4</c:v>
                </c:pt>
                <c:pt idx="1">
                  <c:v>254526.7</c:v>
                </c:pt>
                <c:pt idx="2">
                  <c:v>254572.2</c:v>
                </c:pt>
                <c:pt idx="3">
                  <c:v>254638</c:v>
                </c:pt>
                <c:pt idx="4">
                  <c:v>254678.6</c:v>
                </c:pt>
                <c:pt idx="5">
                  <c:v>254812.9</c:v>
                </c:pt>
              </c:numCache>
            </c:numRef>
          </c:xVal>
          <c:yVal>
            <c:numRef>
              <c:f>Microwave!$C$18:$C$23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</a:t>
            </a:r>
            <a:r>
              <a:rPr lang="en-CA" baseline="30000"/>
              <a:t>2</a:t>
            </a:r>
            <a:r>
              <a:rPr lang="en-CA"/>
              <a:t>HBr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47914614347747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Microwave!$A$43:$A$48</c:f>
              <c:numCache>
                <c:formatCode>0.000</c:formatCode>
                <c:ptCount val="6"/>
                <c:pt idx="0">
                  <c:v>254439.4</c:v>
                </c:pt>
                <c:pt idx="1">
                  <c:v>254526.7</c:v>
                </c:pt>
                <c:pt idx="2">
                  <c:v>254572.2</c:v>
                </c:pt>
                <c:pt idx="3">
                  <c:v>254638</c:v>
                </c:pt>
                <c:pt idx="4">
                  <c:v>254678.6</c:v>
                </c:pt>
                <c:pt idx="5">
                  <c:v>254812.9</c:v>
                </c:pt>
              </c:numCache>
            </c:numRef>
          </c:xVal>
          <c:yVal>
            <c:numRef>
              <c:f>Microwave!$D$43:$D$48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57-4659-9669-327427D375E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Microwave!$A$43:$A$48</c:f>
              <c:numCache>
                <c:formatCode>0.000</c:formatCode>
                <c:ptCount val="6"/>
                <c:pt idx="0">
                  <c:v>254439.4</c:v>
                </c:pt>
                <c:pt idx="1">
                  <c:v>254526.7</c:v>
                </c:pt>
                <c:pt idx="2">
                  <c:v>254572.2</c:v>
                </c:pt>
                <c:pt idx="3">
                  <c:v>254638</c:v>
                </c:pt>
                <c:pt idx="4">
                  <c:v>254678.6</c:v>
                </c:pt>
                <c:pt idx="5">
                  <c:v>254812.9</c:v>
                </c:pt>
              </c:numCache>
            </c:numRef>
          </c:xVal>
          <c:yVal>
            <c:numRef>
              <c:f>Microwave!$E$43:$E$48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7F-4BD9-85F9-81918FDCD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16</xdr:row>
      <xdr:rowOff>166687</xdr:rowOff>
    </xdr:from>
    <xdr:to>
      <xdr:col>13</xdr:col>
      <xdr:colOff>66675</xdr:colOff>
      <xdr:row>38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209550</xdr:colOff>
      <xdr:row>40</xdr:row>
      <xdr:rowOff>19050</xdr:rowOff>
    </xdr:from>
    <xdr:to>
      <xdr:col>25</xdr:col>
      <xdr:colOff>200025</xdr:colOff>
      <xdr:row>49</xdr:row>
      <xdr:rowOff>2419350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"/>
  <sheetViews>
    <sheetView tabSelected="1" topLeftCell="A73" workbookViewId="0">
      <selection activeCell="L106" sqref="L106"/>
    </sheetView>
  </sheetViews>
  <sheetFormatPr defaultRowHeight="15" x14ac:dyDescent="0.25"/>
  <cols>
    <col min="1" max="1" width="10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2.5703125" customWidth="1"/>
    <col min="6" max="6" width="10.28515625" bestFit="1" customWidth="1"/>
    <col min="7" max="7" width="10.42578125" customWidth="1"/>
    <col min="9" max="9" width="11.28515625" customWidth="1"/>
    <col min="10" max="10" width="9.5703125" bestFit="1" customWidth="1"/>
    <col min="13" max="13" width="11.28515625" customWidth="1"/>
    <col min="21" max="21" width="11" customWidth="1"/>
  </cols>
  <sheetData>
    <row r="1" spans="1:5" x14ac:dyDescent="0.25">
      <c r="A1" t="s">
        <v>7</v>
      </c>
    </row>
    <row r="3" spans="1:5" x14ac:dyDescent="0.25">
      <c r="A3" t="s">
        <v>28</v>
      </c>
    </row>
    <row r="4" spans="1:5" ht="17.25" x14ac:dyDescent="0.25">
      <c r="A4" t="s">
        <v>4</v>
      </c>
      <c r="B4" t="s">
        <v>8</v>
      </c>
    </row>
    <row r="5" spans="1:5" x14ac:dyDescent="0.25">
      <c r="B5" t="s">
        <v>1</v>
      </c>
      <c r="C5" t="s">
        <v>59</v>
      </c>
      <c r="D5" t="s">
        <v>2</v>
      </c>
      <c r="E5" t="s">
        <v>3</v>
      </c>
    </row>
    <row r="6" spans="1:5" x14ac:dyDescent="0.25">
      <c r="A6" t="s">
        <v>5</v>
      </c>
      <c r="B6" s="2">
        <v>1.0078259322400001</v>
      </c>
      <c r="C6" s="3">
        <v>8.9999999999999999E-11</v>
      </c>
      <c r="D6" s="4">
        <v>99.988500000000002</v>
      </c>
      <c r="E6" s="5">
        <v>0.5</v>
      </c>
    </row>
    <row r="7" spans="1:5" x14ac:dyDescent="0.25">
      <c r="A7" t="s">
        <v>6</v>
      </c>
      <c r="B7" s="2">
        <v>2.0141017781100001</v>
      </c>
      <c r="C7" s="3">
        <v>1.2E-10</v>
      </c>
      <c r="D7" s="4">
        <v>1.15E-2</v>
      </c>
      <c r="E7" s="5">
        <v>1</v>
      </c>
    </row>
    <row r="8" spans="1:5" x14ac:dyDescent="0.25">
      <c r="A8" t="s">
        <v>9</v>
      </c>
      <c r="B8" s="2">
        <v>78.918337100000002</v>
      </c>
      <c r="C8" s="3">
        <v>2.0999999999999998E-6</v>
      </c>
      <c r="D8" s="4">
        <v>50.69</v>
      </c>
      <c r="E8" s="5">
        <v>1.5</v>
      </c>
    </row>
    <row r="9" spans="1:5" x14ac:dyDescent="0.25">
      <c r="A9" t="s">
        <v>10</v>
      </c>
      <c r="B9" s="2">
        <v>80.916290599999996</v>
      </c>
      <c r="C9" s="3">
        <v>2.0999999999999998E-6</v>
      </c>
      <c r="D9" s="4">
        <v>49.31</v>
      </c>
      <c r="E9" s="5">
        <v>1.5</v>
      </c>
    </row>
    <row r="10" spans="1:5" x14ac:dyDescent="0.25">
      <c r="B10" s="1">
        <f>B6*B8/(B6+B8)</f>
        <v>0.9951177892344899</v>
      </c>
    </row>
    <row r="11" spans="1:5" x14ac:dyDescent="0.25">
      <c r="B11" s="1">
        <f>B6*B9/(B6+B9)</f>
        <v>0.99542771358730697</v>
      </c>
    </row>
    <row r="12" spans="1:5" x14ac:dyDescent="0.25">
      <c r="B12" s="1">
        <f>B7*B8/(B7+B8)</f>
        <v>1.9639784156014835</v>
      </c>
    </row>
    <row r="13" spans="1:5" x14ac:dyDescent="0.25">
      <c r="B13" s="1">
        <f>B7*B9/(B7+B9)</f>
        <v>1.9651859843188613</v>
      </c>
    </row>
    <row r="14" spans="1:5" x14ac:dyDescent="0.25">
      <c r="B14" s="1"/>
    </row>
    <row r="15" spans="1:5" s="19" customFormat="1" x14ac:dyDescent="0.25">
      <c r="A15" s="19" t="s">
        <v>58</v>
      </c>
      <c r="B15" s="20"/>
    </row>
    <row r="16" spans="1:5" x14ac:dyDescent="0.25">
      <c r="B16" s="1"/>
    </row>
    <row r="17" spans="1:3" x14ac:dyDescent="0.25">
      <c r="A17" t="s">
        <v>0</v>
      </c>
      <c r="B17" t="s">
        <v>59</v>
      </c>
    </row>
    <row r="18" spans="1:3" x14ac:dyDescent="0.25">
      <c r="A18" s="6">
        <v>254439.4</v>
      </c>
      <c r="B18">
        <v>1.5</v>
      </c>
      <c r="C18">
        <v>1</v>
      </c>
    </row>
    <row r="19" spans="1:3" x14ac:dyDescent="0.25">
      <c r="A19" s="6">
        <v>254526.7</v>
      </c>
      <c r="B19">
        <v>0.5</v>
      </c>
      <c r="C19">
        <v>1</v>
      </c>
    </row>
    <row r="20" spans="1:3" x14ac:dyDescent="0.25">
      <c r="A20" s="6">
        <v>254572.2</v>
      </c>
      <c r="B20">
        <v>0.5</v>
      </c>
      <c r="C20">
        <v>1</v>
      </c>
    </row>
    <row r="21" spans="1:3" x14ac:dyDescent="0.25">
      <c r="A21" s="6">
        <v>254638</v>
      </c>
      <c r="B21">
        <v>0.5</v>
      </c>
      <c r="C21">
        <v>1</v>
      </c>
    </row>
    <row r="22" spans="1:3" x14ac:dyDescent="0.25">
      <c r="A22" s="6">
        <v>254678.6</v>
      </c>
      <c r="B22">
        <v>0.5</v>
      </c>
      <c r="C22">
        <v>1</v>
      </c>
    </row>
    <row r="23" spans="1:3" x14ac:dyDescent="0.25">
      <c r="A23" s="6">
        <v>254812.9</v>
      </c>
      <c r="B23">
        <v>1</v>
      </c>
      <c r="C23">
        <v>1</v>
      </c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5" x14ac:dyDescent="0.25">
      <c r="A33" s="6"/>
    </row>
    <row r="34" spans="1:5" x14ac:dyDescent="0.25">
      <c r="A34" s="6"/>
    </row>
    <row r="35" spans="1:5" x14ac:dyDescent="0.25">
      <c r="A35" s="6"/>
    </row>
    <row r="36" spans="1:5" x14ac:dyDescent="0.25">
      <c r="A36" s="6"/>
    </row>
    <row r="37" spans="1:5" x14ac:dyDescent="0.25">
      <c r="A37" s="6"/>
    </row>
    <row r="38" spans="1:5" x14ac:dyDescent="0.25">
      <c r="A38" s="6"/>
    </row>
    <row r="40" spans="1:5" s="19" customFormat="1" x14ac:dyDescent="0.25">
      <c r="A40" s="19" t="s">
        <v>60</v>
      </c>
    </row>
    <row r="42" spans="1:5" x14ac:dyDescent="0.25">
      <c r="B42" t="s">
        <v>59</v>
      </c>
      <c r="C42" t="s">
        <v>11</v>
      </c>
      <c r="D42" t="s">
        <v>15</v>
      </c>
    </row>
    <row r="43" spans="1:5" x14ac:dyDescent="0.25">
      <c r="A43" s="6">
        <v>254439.4</v>
      </c>
      <c r="B43">
        <v>1.5</v>
      </c>
      <c r="C43">
        <v>0</v>
      </c>
      <c r="D43">
        <v>2</v>
      </c>
      <c r="E43">
        <v>0</v>
      </c>
    </row>
    <row r="44" spans="1:5" x14ac:dyDescent="0.25">
      <c r="A44" s="6">
        <v>254526.7</v>
      </c>
      <c r="B44">
        <v>0.5</v>
      </c>
      <c r="C44">
        <v>0</v>
      </c>
      <c r="D44">
        <v>2</v>
      </c>
      <c r="E44">
        <v>0</v>
      </c>
    </row>
    <row r="45" spans="1:5" x14ac:dyDescent="0.25">
      <c r="A45" s="6">
        <v>254572.2</v>
      </c>
      <c r="B45">
        <v>0.5</v>
      </c>
      <c r="C45">
        <v>0</v>
      </c>
      <c r="D45">
        <v>1</v>
      </c>
      <c r="E45">
        <v>0</v>
      </c>
    </row>
    <row r="46" spans="1:5" x14ac:dyDescent="0.25">
      <c r="A46" s="6">
        <v>254638</v>
      </c>
      <c r="B46">
        <v>0.5</v>
      </c>
      <c r="C46">
        <v>0</v>
      </c>
      <c r="D46">
        <v>2</v>
      </c>
      <c r="E46">
        <v>0</v>
      </c>
    </row>
    <row r="47" spans="1:5" x14ac:dyDescent="0.25">
      <c r="A47" s="6">
        <v>254678.6</v>
      </c>
      <c r="B47">
        <v>0.5</v>
      </c>
      <c r="C47">
        <v>0</v>
      </c>
      <c r="D47">
        <v>1</v>
      </c>
      <c r="E47">
        <v>0</v>
      </c>
    </row>
    <row r="48" spans="1:5" x14ac:dyDescent="0.25">
      <c r="A48" s="6">
        <v>254812.9</v>
      </c>
      <c r="B48">
        <v>1</v>
      </c>
      <c r="C48">
        <v>0</v>
      </c>
      <c r="D48">
        <v>1</v>
      </c>
      <c r="E48">
        <v>0</v>
      </c>
    </row>
    <row r="50" spans="1:6" ht="195.75" customHeight="1" x14ac:dyDescent="0.25"/>
    <row r="51" spans="1:6" s="19" customFormat="1" x14ac:dyDescent="0.25">
      <c r="A51" s="19" t="s">
        <v>61</v>
      </c>
    </row>
    <row r="53" spans="1:6" ht="18" x14ac:dyDescent="0.35">
      <c r="A53" t="s">
        <v>14</v>
      </c>
    </row>
    <row r="54" spans="1:6" x14ac:dyDescent="0.25">
      <c r="A54" s="7">
        <f>$A$48/$A43</f>
        <v>1.0014679330323841</v>
      </c>
      <c r="B54" s="7">
        <f>$A$47/$A43</f>
        <v>1.0009401059741534</v>
      </c>
      <c r="C54" s="7">
        <f>$A$46/$A43</f>
        <v>1.0007805394919183</v>
      </c>
      <c r="D54" s="8">
        <f>$A$45/$A43</f>
        <v>1.0005219317448477</v>
      </c>
      <c r="E54" s="7">
        <f>$A$44/$A43</f>
        <v>1.0003431072388946</v>
      </c>
      <c r="F54" s="7">
        <f>$A$43/$A43</f>
        <v>1</v>
      </c>
    </row>
    <row r="55" spans="1:6" x14ac:dyDescent="0.25">
      <c r="A55" s="7">
        <f>$A$48/$A44</f>
        <v>1.0011244399899892</v>
      </c>
      <c r="B55" s="8">
        <f>$A$47/$A44</f>
        <v>1.0005967939709273</v>
      </c>
      <c r="C55" s="7">
        <f>$A$46/$A44</f>
        <v>1.0004372822183292</v>
      </c>
      <c r="D55" s="7">
        <f>$A$45/$A44</f>
        <v>1.0001787631710151</v>
      </c>
      <c r="E55" s="7">
        <f>$A$44/$A44</f>
        <v>1</v>
      </c>
      <c r="F55" s="7"/>
    </row>
    <row r="56" spans="1:6" x14ac:dyDescent="0.25">
      <c r="A56" s="7">
        <f>$A$48/$A45</f>
        <v>1.0009455077970022</v>
      </c>
      <c r="B56" s="7">
        <f>$A$47/$A45</f>
        <v>1.000417956084757</v>
      </c>
      <c r="C56" s="7">
        <f>$A$46/$A45</f>
        <v>1.0002584728418893</v>
      </c>
      <c r="D56" s="7">
        <f>$A$45/$A45</f>
        <v>1</v>
      </c>
      <c r="E56" s="7"/>
      <c r="F56" s="7"/>
    </row>
    <row r="57" spans="1:6" x14ac:dyDescent="0.25">
      <c r="A57" s="8">
        <f t="shared" ref="A57" si="0">$A$48/$A46</f>
        <v>1.0006868574211234</v>
      </c>
      <c r="B57" s="7">
        <f>$A$47/$A46</f>
        <v>1.0001594420314328</v>
      </c>
      <c r="C57" s="7">
        <f>$A$46/$A46</f>
        <v>1</v>
      </c>
      <c r="D57" s="7"/>
      <c r="E57" s="7"/>
      <c r="F57" s="7"/>
    </row>
    <row r="58" spans="1:6" x14ac:dyDescent="0.25">
      <c r="A58" s="8">
        <f>$A$48/$A47</f>
        <v>1.0005273313109149</v>
      </c>
      <c r="B58" s="7">
        <f>$A$47/$A47</f>
        <v>1</v>
      </c>
      <c r="C58" s="7"/>
      <c r="D58" s="7"/>
      <c r="E58" s="7"/>
      <c r="F58" s="7"/>
    </row>
    <row r="59" spans="1:6" x14ac:dyDescent="0.25">
      <c r="A59" s="7">
        <f>$A$48/$A48</f>
        <v>1</v>
      </c>
      <c r="B59" s="7"/>
      <c r="C59" s="7"/>
      <c r="D59" s="7"/>
      <c r="E59" s="7"/>
      <c r="F59" s="7"/>
    </row>
    <row r="60" spans="1:6" x14ac:dyDescent="0.25">
      <c r="A60" t="s">
        <v>13</v>
      </c>
      <c r="B60" s="9">
        <f>B13/B12</f>
        <v>1.000614858446399</v>
      </c>
    </row>
    <row r="61" spans="1:6" ht="18" x14ac:dyDescent="0.35">
      <c r="A61" t="s">
        <v>26</v>
      </c>
    </row>
    <row r="65" spans="1:23" s="19" customFormat="1" x14ac:dyDescent="0.25">
      <c r="A65" s="19" t="s">
        <v>62</v>
      </c>
    </row>
    <row r="67" spans="1:23" x14ac:dyDescent="0.25">
      <c r="A67" t="s">
        <v>16</v>
      </c>
      <c r="C67" t="s">
        <v>11</v>
      </c>
      <c r="D67" t="s">
        <v>12</v>
      </c>
      <c r="E67" t="s">
        <v>41</v>
      </c>
      <c r="F67" t="s">
        <v>19</v>
      </c>
      <c r="G67" t="s">
        <v>20</v>
      </c>
      <c r="I67" t="s">
        <v>18</v>
      </c>
      <c r="J67" t="s">
        <v>19</v>
      </c>
      <c r="K67" t="s">
        <v>20</v>
      </c>
      <c r="M67" t="s">
        <v>21</v>
      </c>
      <c r="N67" t="s">
        <v>19</v>
      </c>
      <c r="O67" t="s">
        <v>20</v>
      </c>
      <c r="Q67" t="s">
        <v>32</v>
      </c>
      <c r="R67" t="s">
        <v>37</v>
      </c>
      <c r="S67" t="s">
        <v>38</v>
      </c>
      <c r="U67" t="s">
        <v>39</v>
      </c>
      <c r="V67" t="s">
        <v>19</v>
      </c>
      <c r="W67" t="s">
        <v>20</v>
      </c>
    </row>
    <row r="68" spans="1:23" x14ac:dyDescent="0.25">
      <c r="A68" s="6">
        <v>254572.2</v>
      </c>
      <c r="B68">
        <v>0.5</v>
      </c>
      <c r="C68">
        <v>0</v>
      </c>
      <c r="D68">
        <v>2</v>
      </c>
      <c r="E68">
        <f>2*E$72*(C68+1)</f>
        <v>254687.9</v>
      </c>
      <c r="F68" s="6">
        <f>$A68-E68</f>
        <v>-115.69999999998254</v>
      </c>
      <c r="G68" s="6">
        <f>F68^2</f>
        <v>13386.48999999596</v>
      </c>
      <c r="I68">
        <f>2*(I$72-I$73*($D68+0.5))*($C68+1)</f>
        <v>254567.54999796016</v>
      </c>
      <c r="J68" s="6">
        <f>$A68-I68</f>
        <v>4.6500020398525521</v>
      </c>
      <c r="K68" s="6">
        <f>J68^2</f>
        <v>21.622518970632896</v>
      </c>
      <c r="L68" s="6"/>
      <c r="M68">
        <f>2*(M$72-M$73*($D68+0.5)+M$74*($D68+0.5)^2)*($C68+1)</f>
        <v>254572.20000000048</v>
      </c>
      <c r="N68" s="6">
        <f>$A68-M68</f>
        <v>-4.6566128730773926E-10</v>
      </c>
      <c r="O68" s="6">
        <f>N68^2</f>
        <v>2.1684043449710089E-19</v>
      </c>
      <c r="Q68">
        <v>1.5</v>
      </c>
      <c r="R68">
        <v>0.5</v>
      </c>
      <c r="S68" s="13">
        <f>INDEX($I$95:$I$97,MATCH($R68,$E$95:$E$97,0))-INDEX($I$94,MATCH($Q68,$E$94,0))</f>
        <v>0.25</v>
      </c>
      <c r="U68">
        <f>2*(U$72)*($C68+1)-$S68*U$75</f>
        <v>254571.98688509094</v>
      </c>
      <c r="V68" s="6">
        <f>$A68-U68</f>
        <v>0.21311490907100961</v>
      </c>
      <c r="W68" s="6">
        <f>V68^2</f>
        <v>4.5417964468344695E-2</v>
      </c>
    </row>
    <row r="69" spans="1:23" x14ac:dyDescent="0.25">
      <c r="A69" s="6">
        <v>254678.6</v>
      </c>
      <c r="B69">
        <v>0.5</v>
      </c>
      <c r="C69">
        <v>0</v>
      </c>
      <c r="D69">
        <v>1</v>
      </c>
      <c r="E69">
        <f t="shared" ref="E69:E70" si="1">2*E$72*(C69+1)</f>
        <v>254687.9</v>
      </c>
      <c r="F69" s="6">
        <f t="shared" ref="F69:F70" si="2">$A69-E69</f>
        <v>-9.2999999999883585</v>
      </c>
      <c r="G69" s="6">
        <f t="shared" ref="G69:G70" si="3">F69^2</f>
        <v>86.489999999783464</v>
      </c>
      <c r="I69">
        <f t="shared" ref="I69:I70" si="4">2*(I$72-I$73*($D69+0.5))*($C69+1)</f>
        <v>254687.89999796037</v>
      </c>
      <c r="J69" s="6">
        <f t="shared" ref="J69:J70" si="5">$A69-I69</f>
        <v>-9.2999979603628162</v>
      </c>
      <c r="K69" s="6">
        <f t="shared" ref="K69:K70" si="6">J69^2</f>
        <v>86.489962062752539</v>
      </c>
      <c r="L69" s="6"/>
      <c r="M69">
        <f t="shared" ref="M69:M70" si="7">2*(M$72-M$73*($D69+0.5)+M$74*($D69+0.5)^2)*($C69+1)</f>
        <v>254678.59999999849</v>
      </c>
      <c r="N69" s="6">
        <f t="shared" ref="N69:N70" si="8">$A69-M69</f>
        <v>1.5133991837501526E-9</v>
      </c>
      <c r="O69" s="6">
        <f t="shared" ref="O69:O70" si="9">N69^2</f>
        <v>2.2903770893756281E-18</v>
      </c>
      <c r="Q69">
        <v>1.5</v>
      </c>
      <c r="R69">
        <v>2.5</v>
      </c>
      <c r="S69" s="13">
        <f>INDEX($I$95:$I$97,MATCH($R69,$E$95:$E$97,0))-INDEX($I$94,MATCH($Q69,$E$94,0))</f>
        <v>0.05</v>
      </c>
      <c r="U69">
        <f>2*(U$72)*($C69+1)-$S69*U$75</f>
        <v>254678.98360640241</v>
      </c>
      <c r="V69" s="6">
        <f t="shared" ref="V69:V70" si="10">$A69-U69</f>
        <v>-0.38360640240716748</v>
      </c>
      <c r="W69" s="6">
        <f t="shared" ref="W69:W70" si="11">V69^2</f>
        <v>0.14715387196776972</v>
      </c>
    </row>
    <row r="70" spans="1:23" x14ac:dyDescent="0.25">
      <c r="A70" s="6">
        <v>254812.9</v>
      </c>
      <c r="B70">
        <v>1</v>
      </c>
      <c r="C70">
        <v>0</v>
      </c>
      <c r="D70">
        <v>0</v>
      </c>
      <c r="E70">
        <f t="shared" si="1"/>
        <v>254687.9</v>
      </c>
      <c r="F70" s="6">
        <f t="shared" si="2"/>
        <v>125</v>
      </c>
      <c r="G70" s="6">
        <f t="shared" si="3"/>
        <v>15625</v>
      </c>
      <c r="I70">
        <f t="shared" si="4"/>
        <v>254808.24999796061</v>
      </c>
      <c r="J70" s="6">
        <f t="shared" si="5"/>
        <v>4.6500020393868908</v>
      </c>
      <c r="K70" s="6">
        <f t="shared" si="6"/>
        <v>21.622518966302245</v>
      </c>
      <c r="L70" s="6"/>
      <c r="M70">
        <f t="shared" si="7"/>
        <v>254812.90000000104</v>
      </c>
      <c r="N70" s="6">
        <f t="shared" si="8"/>
        <v>-1.0477378964424133E-9</v>
      </c>
      <c r="O70" s="6">
        <f t="shared" si="9"/>
        <v>1.0977546996415732E-18</v>
      </c>
      <c r="Q70">
        <v>1.5</v>
      </c>
      <c r="R70">
        <v>1.5</v>
      </c>
      <c r="S70" s="13">
        <f>INDEX($I$95:$I$97,MATCH($R70,$E$95:$E$97,0))-INDEX($I$94,MATCH($Q70,$E$94,0))</f>
        <v>-0.2</v>
      </c>
      <c r="U70">
        <f>2*(U$72)*($C70+1)-$S70*U$75</f>
        <v>254812.72950804175</v>
      </c>
      <c r="V70" s="6">
        <f t="shared" si="10"/>
        <v>0.17049195824074559</v>
      </c>
      <c r="W70" s="6">
        <f t="shared" si="11"/>
        <v>2.9067507824764138E-2</v>
      </c>
    </row>
    <row r="71" spans="1:23" x14ac:dyDescent="0.25">
      <c r="G71" s="6">
        <f>SUM(G68:G70)</f>
        <v>29097.979999995743</v>
      </c>
      <c r="K71" s="6">
        <f>SUM(K68:K70)</f>
        <v>129.73499999968769</v>
      </c>
      <c r="L71" s="6"/>
      <c r="O71" s="6">
        <f>SUM(O68:O70)</f>
        <v>3.6049722235143022E-18</v>
      </c>
      <c r="W71" s="6">
        <f>SUM(W68:W70)</f>
        <v>0.22163934426087856</v>
      </c>
    </row>
    <row r="72" spans="1:23" ht="18" x14ac:dyDescent="0.35">
      <c r="A72" t="s">
        <v>23</v>
      </c>
      <c r="E72">
        <v>127343.95</v>
      </c>
      <c r="I72">
        <v>127434.21249898036</v>
      </c>
      <c r="M72">
        <v>127445.25625000203</v>
      </c>
      <c r="U72">
        <v>127352.86639336514</v>
      </c>
    </row>
    <row r="73" spans="1:23" ht="18" x14ac:dyDescent="0.35">
      <c r="A73" t="s">
        <v>24</v>
      </c>
      <c r="I73">
        <v>60.175000000111901</v>
      </c>
      <c r="M73">
        <v>81.100000003580732</v>
      </c>
    </row>
    <row r="74" spans="1:23" ht="18" x14ac:dyDescent="0.35">
      <c r="A74" t="s">
        <v>25</v>
      </c>
      <c r="I74" t="s">
        <v>22</v>
      </c>
      <c r="M74">
        <v>6.9750000011455882</v>
      </c>
    </row>
    <row r="75" spans="1:23" x14ac:dyDescent="0.25">
      <c r="A75" t="s">
        <v>40</v>
      </c>
      <c r="U75">
        <v>534.9836065573453</v>
      </c>
    </row>
    <row r="77" spans="1:23" x14ac:dyDescent="0.25">
      <c r="A77" t="s">
        <v>17</v>
      </c>
      <c r="C77" t="s">
        <v>11</v>
      </c>
      <c r="D77" t="s">
        <v>12</v>
      </c>
      <c r="I77" t="s">
        <v>18</v>
      </c>
      <c r="J77" t="s">
        <v>19</v>
      </c>
      <c r="K77" t="s">
        <v>20</v>
      </c>
      <c r="M77" t="s">
        <v>21</v>
      </c>
      <c r="N77" t="s">
        <v>19</v>
      </c>
      <c r="O77" t="s">
        <v>20</v>
      </c>
      <c r="Q77" t="s">
        <v>32</v>
      </c>
      <c r="R77" t="s">
        <v>37</v>
      </c>
      <c r="S77" t="s">
        <v>38</v>
      </c>
      <c r="U77" t="s">
        <v>39</v>
      </c>
      <c r="V77" t="s">
        <v>19</v>
      </c>
      <c r="W77" t="s">
        <v>20</v>
      </c>
    </row>
    <row r="78" spans="1:23" x14ac:dyDescent="0.25">
      <c r="A78" s="6">
        <v>254439.4</v>
      </c>
      <c r="B78">
        <v>1.5</v>
      </c>
      <c r="C78">
        <v>0</v>
      </c>
      <c r="D78">
        <v>2</v>
      </c>
      <c r="E78">
        <f>2*E$82*(C78+1)</f>
        <v>254534.69999999998</v>
      </c>
      <c r="F78" s="6">
        <f>$A78-E78</f>
        <v>-95.299999999988358</v>
      </c>
      <c r="G78" s="6">
        <f>F78^2</f>
        <v>9082.089999997781</v>
      </c>
      <c r="I78">
        <f t="shared" ref="I78:I80" si="12">2*(I$82-I$83*($D78+0.5))*($C78+1)</f>
        <v>254435.39999986519</v>
      </c>
      <c r="J78" s="6">
        <f t="shared" ref="J78:J79" si="13">$A78-I78</f>
        <v>4.0000001348089427</v>
      </c>
      <c r="K78" s="6">
        <f t="shared" ref="K78:K79" si="14">J78^2</f>
        <v>16.000001078471559</v>
      </c>
      <c r="L78" s="6"/>
      <c r="M78">
        <f>2*(M$82-M$83*($D78+0.5)+M$84*($D78+0.5)^2)*($C78+1)</f>
        <v>254439.39999999991</v>
      </c>
      <c r="N78" s="6">
        <f t="shared" ref="N78:N79" si="15">$A78-M78</f>
        <v>0</v>
      </c>
      <c r="O78" s="6">
        <f t="shared" ref="O78:O79" si="16">N78^2</f>
        <v>0</v>
      </c>
      <c r="Q78">
        <v>1.5</v>
      </c>
      <c r="R78">
        <v>0.5</v>
      </c>
      <c r="S78" s="13">
        <f>INDEX($I$95:$I$97,MATCH($R78,$E$95:$E$97,0))-INDEX($I$94,MATCH($Q78,$E$94,0))</f>
        <v>0.25</v>
      </c>
      <c r="U78">
        <f>2*(U$82)*($C78+1)-$S78*U$85</f>
        <v>254439.0434429583</v>
      </c>
      <c r="V78" s="6">
        <f t="shared" ref="V78:V80" si="17">$A78-U78</f>
        <v>0.35655704169766977</v>
      </c>
      <c r="W78" s="6">
        <f t="shared" ref="W78:W80" si="18">V78^2</f>
        <v>0.12713292398419382</v>
      </c>
    </row>
    <row r="79" spans="1:23" x14ac:dyDescent="0.25">
      <c r="A79" s="6">
        <v>254526.7</v>
      </c>
      <c r="B79">
        <v>0.5</v>
      </c>
      <c r="C79">
        <v>0</v>
      </c>
      <c r="D79">
        <v>1</v>
      </c>
      <c r="E79">
        <f t="shared" ref="E79:E80" si="19">2*E$82*(C79+1)</f>
        <v>254534.69999999998</v>
      </c>
      <c r="F79" s="6">
        <f t="shared" ref="F79:F80" si="20">$A79-E79</f>
        <v>-7.9999999999708962</v>
      </c>
      <c r="G79" s="6">
        <f t="shared" ref="G79:G80" si="21">F79^2</f>
        <v>63.999999999534339</v>
      </c>
      <c r="I79">
        <f t="shared" si="12"/>
        <v>254534.69999982254</v>
      </c>
      <c r="J79" s="6">
        <f t="shared" si="13"/>
        <v>-7.9999998225248419</v>
      </c>
      <c r="K79" s="6">
        <f t="shared" si="14"/>
        <v>63.999997160397498</v>
      </c>
      <c r="L79" s="6"/>
      <c r="M79">
        <f t="shared" ref="M79" si="22">2*(M$82-M$83*($D79+0.5)+M$84*($D79+0.5)^2)*($C79+1)</f>
        <v>254526.70000000007</v>
      </c>
      <c r="N79" s="6">
        <f t="shared" si="15"/>
        <v>0</v>
      </c>
      <c r="O79" s="6">
        <f t="shared" si="16"/>
        <v>0</v>
      </c>
      <c r="Q79">
        <v>1.5</v>
      </c>
      <c r="R79">
        <v>2.5</v>
      </c>
      <c r="S79" s="13">
        <f>INDEX($I$95:$I$97,MATCH($R79,$E$95:$E$97,0))-INDEX($I$94,MATCH($Q79,$E$94,0))</f>
        <v>0.05</v>
      </c>
      <c r="U79">
        <f>2*(U$82)*($C79+1)-$S79*U$85</f>
        <v>254527.34180363399</v>
      </c>
      <c r="V79" s="6">
        <f t="shared" si="17"/>
        <v>-0.64180363397463225</v>
      </c>
      <c r="W79" s="6">
        <f t="shared" si="18"/>
        <v>0.41191190458304372</v>
      </c>
    </row>
    <row r="80" spans="1:23" x14ac:dyDescent="0.25">
      <c r="A80" s="6">
        <v>254638</v>
      </c>
      <c r="B80">
        <v>0.5</v>
      </c>
      <c r="C80">
        <v>0</v>
      </c>
      <c r="D80">
        <v>0</v>
      </c>
      <c r="E80">
        <f t="shared" si="19"/>
        <v>254534.69999999998</v>
      </c>
      <c r="F80" s="6">
        <f t="shared" si="20"/>
        <v>103.30000000001746</v>
      </c>
      <c r="G80" s="6">
        <f t="shared" si="21"/>
        <v>10670.890000003608</v>
      </c>
      <c r="I80">
        <f t="shared" si="12"/>
        <v>254633.99999977992</v>
      </c>
      <c r="J80" s="6">
        <f>$A80-I80</f>
        <v>4.0000002200831659</v>
      </c>
      <c r="K80" s="6">
        <f>J80^2</f>
        <v>16.000001760665377</v>
      </c>
      <c r="L80" s="6"/>
      <c r="M80">
        <f>2*(M$82-M$83*($D80+0.5)+M$84*($D80+0.5)^2)*($C80+1)</f>
        <v>254637.99999999994</v>
      </c>
      <c r="N80" s="6">
        <f>$A80-M80</f>
        <v>0</v>
      </c>
      <c r="O80" s="6">
        <f>N80^2</f>
        <v>0</v>
      </c>
      <c r="Q80">
        <v>1.5</v>
      </c>
      <c r="R80">
        <v>1.5</v>
      </c>
      <c r="S80" s="13">
        <f>INDEX($I$95:$I$97,MATCH($R80,$E$95:$E$97,0))-INDEX($I$94,MATCH($Q80,$E$94,0))</f>
        <v>-0.2</v>
      </c>
      <c r="U80">
        <f>2*(U$82)*($C80+1)-$S80*U$85</f>
        <v>254637.7147544786</v>
      </c>
      <c r="V80" s="6">
        <f t="shared" si="17"/>
        <v>0.28524552140152082</v>
      </c>
      <c r="W80" s="6">
        <f t="shared" si="18"/>
        <v>8.1365007479625467E-2</v>
      </c>
    </row>
    <row r="81" spans="1:23" x14ac:dyDescent="0.25">
      <c r="G81" s="6">
        <f>SUM(G78:G80)</f>
        <v>19816.980000000924</v>
      </c>
      <c r="K81" s="6">
        <f>SUM(K78:K80)</f>
        <v>95.999999999534424</v>
      </c>
      <c r="L81" s="6"/>
      <c r="O81" s="6">
        <f>SUM(O78:O80)</f>
        <v>0</v>
      </c>
      <c r="W81" s="6">
        <f>SUM(W78:W80)</f>
        <v>0.62040983604686306</v>
      </c>
    </row>
    <row r="82" spans="1:23" ht="18" x14ac:dyDescent="0.35">
      <c r="A82" t="s">
        <v>23</v>
      </c>
      <c r="E82">
        <v>127267.34999999999</v>
      </c>
      <c r="I82">
        <v>127341.8249998793</v>
      </c>
      <c r="M82">
        <v>127351.32499999987</v>
      </c>
      <c r="U82">
        <v>127274.70819690145</v>
      </c>
    </row>
    <row r="83" spans="1:23" ht="18" x14ac:dyDescent="0.35">
      <c r="A83" t="s">
        <v>24</v>
      </c>
      <c r="I83">
        <v>49.649999978685884</v>
      </c>
      <c r="M83">
        <v>67.649999999769705</v>
      </c>
    </row>
    <row r="84" spans="1:23" ht="18" x14ac:dyDescent="0.35">
      <c r="A84" t="s">
        <v>25</v>
      </c>
      <c r="I84" t="s">
        <v>22</v>
      </c>
      <c r="M84">
        <v>5.9999999999219957</v>
      </c>
    </row>
    <row r="85" spans="1:23" x14ac:dyDescent="0.25">
      <c r="A85" t="s">
        <v>40</v>
      </c>
      <c r="U85">
        <v>441.49180337840943</v>
      </c>
    </row>
    <row r="87" spans="1:23" x14ac:dyDescent="0.25">
      <c r="A87" t="s">
        <v>13</v>
      </c>
      <c r="B87" s="9">
        <f>B60</f>
        <v>1.000614858446399</v>
      </c>
    </row>
    <row r="88" spans="1:23" ht="18" x14ac:dyDescent="0.35">
      <c r="A88" t="s">
        <v>26</v>
      </c>
      <c r="E88">
        <f>E72/E82</f>
        <v>1.0006018825723959</v>
      </c>
      <c r="I88">
        <f>I72/I82</f>
        <v>1.0007255078926436</v>
      </c>
      <c r="M88">
        <f>M72/M82</f>
        <v>1.0007375757574737</v>
      </c>
      <c r="U88">
        <f>U72/U82</f>
        <v>1.0006140905571181</v>
      </c>
    </row>
    <row r="91" spans="1:23" x14ac:dyDescent="0.25">
      <c r="A91" t="s">
        <v>27</v>
      </c>
    </row>
    <row r="92" spans="1:23" x14ac:dyDescent="0.25">
      <c r="A92" s="6"/>
    </row>
    <row r="93" spans="1:23" x14ac:dyDescent="0.25">
      <c r="A93" t="s">
        <v>11</v>
      </c>
      <c r="B93" t="s">
        <v>29</v>
      </c>
      <c r="C93" t="s">
        <v>30</v>
      </c>
      <c r="D93" t="s">
        <v>31</v>
      </c>
      <c r="E93" t="s">
        <v>32</v>
      </c>
      <c r="F93" t="s">
        <v>33</v>
      </c>
      <c r="G93" t="s">
        <v>34</v>
      </c>
      <c r="H93" t="s">
        <v>35</v>
      </c>
      <c r="I93" t="s">
        <v>36</v>
      </c>
      <c r="K93" t="s">
        <v>32</v>
      </c>
      <c r="L93" s="10" t="s">
        <v>37</v>
      </c>
      <c r="M93" s="10" t="s">
        <v>38</v>
      </c>
    </row>
    <row r="94" spans="1:23" x14ac:dyDescent="0.25">
      <c r="A94">
        <v>0</v>
      </c>
      <c r="B94">
        <f>A94+1</f>
        <v>1</v>
      </c>
      <c r="C94">
        <v>1.5</v>
      </c>
      <c r="D94">
        <f>C94+1</f>
        <v>2.5</v>
      </c>
      <c r="E94">
        <f>A94+C94</f>
        <v>1.5</v>
      </c>
      <c r="F94">
        <f>E94+1</f>
        <v>2.5</v>
      </c>
      <c r="G94">
        <f>E94*F94-C94*D94-A94*B94</f>
        <v>0</v>
      </c>
      <c r="H94">
        <f>G94+1</f>
        <v>1</v>
      </c>
      <c r="I94" s="11">
        <f>(0.75*G94*H94-C94*D94*A94*B94)/(2*C94*(2*C94-1)*(2*A94-1)*(2*A94+3))</f>
        <v>0</v>
      </c>
      <c r="K94">
        <v>1.5</v>
      </c>
      <c r="L94">
        <v>2.5</v>
      </c>
      <c r="M94" s="12">
        <f>INDEX($I$95:$I$97,MATCH($L94,$E$95:$E$97,0))-INDEX($I$94,MATCH($K94,$E$94,0))</f>
        <v>0.05</v>
      </c>
      <c r="N94">
        <v>0</v>
      </c>
    </row>
    <row r="95" spans="1:23" x14ac:dyDescent="0.25">
      <c r="A95">
        <v>1</v>
      </c>
      <c r="B95">
        <f t="shared" ref="B95:B97" si="23">A95+1</f>
        <v>2</v>
      </c>
      <c r="C95">
        <v>1.5</v>
      </c>
      <c r="D95">
        <f t="shared" ref="D95:D97" si="24">C95+1</f>
        <v>2.5</v>
      </c>
      <c r="E95">
        <v>2.5</v>
      </c>
      <c r="F95">
        <f t="shared" ref="F95:F97" si="25">E95+1</f>
        <v>3.5</v>
      </c>
      <c r="G95">
        <f t="shared" ref="G95:G97" si="26">E95*F95-C95*D95-A95*B95</f>
        <v>3</v>
      </c>
      <c r="H95">
        <f t="shared" ref="H95:H97" si="27">G95+1</f>
        <v>4</v>
      </c>
      <c r="I95" s="11">
        <f t="shared" ref="I95:I97" si="28">(0.75*G95*H95-C95*D95*A95*B95)/(2*C95*(2*C95-1)*(2*A95-1)*(2*A95+3))</f>
        <v>0.05</v>
      </c>
      <c r="K95">
        <v>1.5</v>
      </c>
      <c r="L95">
        <v>1.5</v>
      </c>
      <c r="M95" s="12">
        <f t="shared" ref="M95:M96" si="29">INDEX($I$95:$I$97,MATCH($L95,$E$95:$E$97,0))-INDEX($I$94,MATCH($K95,$E$94,0))</f>
        <v>-0.2</v>
      </c>
      <c r="N95">
        <v>0</v>
      </c>
    </row>
    <row r="96" spans="1:23" x14ac:dyDescent="0.25">
      <c r="A96">
        <v>1</v>
      </c>
      <c r="B96">
        <f t="shared" si="23"/>
        <v>2</v>
      </c>
      <c r="C96">
        <v>1.5</v>
      </c>
      <c r="D96">
        <f t="shared" si="24"/>
        <v>2.5</v>
      </c>
      <c r="E96">
        <v>1.5</v>
      </c>
      <c r="F96">
        <f t="shared" si="25"/>
        <v>2.5</v>
      </c>
      <c r="G96">
        <f t="shared" si="26"/>
        <v>-2</v>
      </c>
      <c r="H96">
        <f t="shared" si="27"/>
        <v>-1</v>
      </c>
      <c r="I96" s="11">
        <f t="shared" si="28"/>
        <v>-0.2</v>
      </c>
      <c r="K96">
        <v>1.5</v>
      </c>
      <c r="L96">
        <v>0.5</v>
      </c>
      <c r="M96" s="12">
        <f t="shared" si="29"/>
        <v>0.25</v>
      </c>
      <c r="N96">
        <v>0</v>
      </c>
    </row>
    <row r="97" spans="1:9" x14ac:dyDescent="0.25">
      <c r="A97">
        <v>1</v>
      </c>
      <c r="B97">
        <f t="shared" si="23"/>
        <v>2</v>
      </c>
      <c r="C97">
        <v>1.5</v>
      </c>
      <c r="D97">
        <f t="shared" si="24"/>
        <v>2.5</v>
      </c>
      <c r="E97">
        <v>0.5</v>
      </c>
      <c r="F97">
        <f t="shared" si="25"/>
        <v>1.5</v>
      </c>
      <c r="G97">
        <f t="shared" si="26"/>
        <v>-5</v>
      </c>
      <c r="H97">
        <f t="shared" si="27"/>
        <v>-4</v>
      </c>
      <c r="I97" s="11">
        <f t="shared" si="28"/>
        <v>0.25</v>
      </c>
    </row>
  </sheetData>
  <sortState ref="A42:C47">
    <sortCondition ref="A4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46"/>
  <sheetViews>
    <sheetView topLeftCell="A22" workbookViewId="0">
      <selection activeCell="Q15" sqref="Q15"/>
    </sheetView>
  </sheetViews>
  <sheetFormatPr defaultRowHeight="15" x14ac:dyDescent="0.25"/>
  <cols>
    <col min="1" max="1" width="11.42578125" customWidth="1"/>
  </cols>
  <sheetData>
    <row r="2" spans="1:39" x14ac:dyDescent="0.25">
      <c r="A2" t="s">
        <v>43</v>
      </c>
      <c r="C2" t="s">
        <v>46</v>
      </c>
      <c r="F2" t="s">
        <v>47</v>
      </c>
      <c r="J2" t="s">
        <v>48</v>
      </c>
      <c r="N2" t="s">
        <v>49</v>
      </c>
      <c r="Q2" t="s">
        <v>50</v>
      </c>
      <c r="R2" t="s">
        <v>51</v>
      </c>
      <c r="W2" t="s">
        <v>52</v>
      </c>
      <c r="X2" t="s">
        <v>53</v>
      </c>
      <c r="AD2" t="s">
        <v>54</v>
      </c>
      <c r="AH2" t="s">
        <v>55</v>
      </c>
      <c r="AI2" t="s">
        <v>56</v>
      </c>
      <c r="AJ2" t="s">
        <v>57</v>
      </c>
    </row>
    <row r="3" spans="1:39" x14ac:dyDescent="0.25">
      <c r="A3" s="6">
        <v>254439.4</v>
      </c>
      <c r="B3">
        <v>2</v>
      </c>
      <c r="C3" s="17">
        <v>11</v>
      </c>
      <c r="D3" s="17">
        <v>1</v>
      </c>
      <c r="E3">
        <v>1</v>
      </c>
      <c r="F3">
        <v>11</v>
      </c>
      <c r="G3">
        <v>1</v>
      </c>
      <c r="H3">
        <v>1</v>
      </c>
      <c r="I3">
        <v>1</v>
      </c>
      <c r="J3" s="17">
        <v>11</v>
      </c>
      <c r="K3">
        <v>11</v>
      </c>
      <c r="L3" s="17">
        <v>1</v>
      </c>
      <c r="M3">
        <v>1</v>
      </c>
      <c r="N3" s="18">
        <v>11</v>
      </c>
      <c r="O3" s="18">
        <v>1</v>
      </c>
      <c r="P3" s="18">
        <v>1</v>
      </c>
      <c r="R3" s="17">
        <v>11</v>
      </c>
      <c r="S3" s="17">
        <v>1</v>
      </c>
      <c r="T3">
        <v>1</v>
      </c>
      <c r="W3">
        <v>1</v>
      </c>
      <c r="X3">
        <v>1</v>
      </c>
      <c r="Y3">
        <v>1</v>
      </c>
      <c r="Z3">
        <v>1</v>
      </c>
      <c r="AA3">
        <v>1</v>
      </c>
      <c r="AB3" s="17"/>
      <c r="AC3" s="17"/>
      <c r="AD3">
        <v>1</v>
      </c>
      <c r="AE3">
        <v>1</v>
      </c>
      <c r="AF3" s="17"/>
      <c r="AG3" s="17"/>
      <c r="AH3">
        <v>1</v>
      </c>
      <c r="AI3">
        <v>1</v>
      </c>
      <c r="AJ3">
        <v>1</v>
      </c>
      <c r="AL3" s="17"/>
      <c r="AM3" s="17"/>
    </row>
    <row r="4" spans="1:39" x14ac:dyDescent="0.25">
      <c r="A4" s="6">
        <v>254526.7</v>
      </c>
      <c r="B4">
        <v>2</v>
      </c>
      <c r="C4" s="17">
        <v>1</v>
      </c>
      <c r="D4" s="17">
        <v>11</v>
      </c>
      <c r="E4">
        <v>1</v>
      </c>
      <c r="G4">
        <v>1</v>
      </c>
      <c r="J4" s="17">
        <v>1</v>
      </c>
      <c r="L4" s="17">
        <v>1</v>
      </c>
      <c r="Q4">
        <v>1</v>
      </c>
      <c r="R4" s="17">
        <v>1</v>
      </c>
      <c r="S4" s="17">
        <v>1</v>
      </c>
      <c r="T4">
        <v>1</v>
      </c>
      <c r="U4">
        <v>1</v>
      </c>
      <c r="V4">
        <v>1</v>
      </c>
      <c r="X4">
        <v>1</v>
      </c>
      <c r="AB4" s="17" t="s">
        <v>22</v>
      </c>
      <c r="AC4" s="17"/>
      <c r="AF4" s="17"/>
      <c r="AG4" s="17"/>
      <c r="AH4">
        <v>1</v>
      </c>
      <c r="AK4">
        <v>1</v>
      </c>
      <c r="AL4" s="17"/>
      <c r="AM4" s="17"/>
    </row>
    <row r="5" spans="1:39" x14ac:dyDescent="0.25">
      <c r="A5" s="6">
        <v>254572.2</v>
      </c>
      <c r="B5">
        <v>1</v>
      </c>
      <c r="C5" s="17"/>
      <c r="D5" s="17"/>
      <c r="E5">
        <v>1</v>
      </c>
      <c r="F5">
        <v>1</v>
      </c>
      <c r="G5">
        <v>1</v>
      </c>
      <c r="H5">
        <v>11</v>
      </c>
      <c r="I5">
        <v>11</v>
      </c>
      <c r="J5" s="17"/>
      <c r="L5" s="17"/>
      <c r="M5">
        <v>1</v>
      </c>
      <c r="N5">
        <v>1</v>
      </c>
      <c r="O5">
        <v>1</v>
      </c>
      <c r="Q5">
        <v>11</v>
      </c>
      <c r="R5" s="17"/>
      <c r="S5" s="17"/>
      <c r="U5">
        <v>1</v>
      </c>
      <c r="W5">
        <v>1</v>
      </c>
      <c r="X5">
        <v>1</v>
      </c>
      <c r="Y5">
        <v>11</v>
      </c>
      <c r="Z5">
        <v>1</v>
      </c>
      <c r="AA5">
        <v>1</v>
      </c>
      <c r="AB5" s="17">
        <v>11</v>
      </c>
      <c r="AC5" s="17">
        <v>1</v>
      </c>
      <c r="AD5">
        <v>11</v>
      </c>
      <c r="AE5">
        <v>1</v>
      </c>
      <c r="AF5" s="17">
        <v>11</v>
      </c>
      <c r="AG5" s="17">
        <v>1</v>
      </c>
      <c r="AL5" s="17">
        <v>1</v>
      </c>
      <c r="AM5" s="17">
        <v>1</v>
      </c>
    </row>
    <row r="6" spans="1:39" x14ac:dyDescent="0.25">
      <c r="A6" s="6">
        <v>254638</v>
      </c>
      <c r="B6">
        <v>2</v>
      </c>
      <c r="C6" s="17">
        <v>1</v>
      </c>
      <c r="D6" s="17">
        <v>1</v>
      </c>
      <c r="J6" s="17">
        <v>1</v>
      </c>
      <c r="K6">
        <v>1</v>
      </c>
      <c r="L6" s="17">
        <v>11</v>
      </c>
      <c r="M6">
        <v>1</v>
      </c>
      <c r="R6" s="17">
        <v>1</v>
      </c>
      <c r="S6" s="17">
        <v>11</v>
      </c>
      <c r="T6">
        <v>1</v>
      </c>
      <c r="U6">
        <v>1</v>
      </c>
      <c r="V6">
        <v>1</v>
      </c>
      <c r="W6">
        <v>1</v>
      </c>
      <c r="Z6">
        <v>1</v>
      </c>
      <c r="AB6" s="17"/>
      <c r="AC6" s="17" t="s">
        <v>22</v>
      </c>
      <c r="AE6">
        <v>1</v>
      </c>
      <c r="AF6" s="17"/>
      <c r="AG6" s="17"/>
      <c r="AH6">
        <v>1</v>
      </c>
      <c r="AI6">
        <v>1</v>
      </c>
      <c r="AL6" s="17"/>
      <c r="AM6" s="17"/>
    </row>
    <row r="7" spans="1:39" x14ac:dyDescent="0.25">
      <c r="A7" s="6">
        <v>254678.6</v>
      </c>
      <c r="B7">
        <v>1</v>
      </c>
      <c r="C7" s="17"/>
      <c r="D7" s="17"/>
      <c r="E7">
        <v>1</v>
      </c>
      <c r="F7">
        <v>1</v>
      </c>
      <c r="I7">
        <v>1</v>
      </c>
      <c r="J7" s="17"/>
      <c r="K7">
        <v>1</v>
      </c>
      <c r="L7" s="17"/>
      <c r="N7">
        <v>1</v>
      </c>
      <c r="O7">
        <v>11</v>
      </c>
      <c r="P7">
        <v>11</v>
      </c>
      <c r="Q7">
        <v>1</v>
      </c>
      <c r="R7" s="17"/>
      <c r="S7" s="17"/>
      <c r="T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11</v>
      </c>
      <c r="AB7" s="17">
        <v>1</v>
      </c>
      <c r="AC7" s="17">
        <v>11</v>
      </c>
      <c r="AF7" s="17">
        <v>1</v>
      </c>
      <c r="AG7" s="17">
        <v>1</v>
      </c>
      <c r="AH7" s="18">
        <v>1</v>
      </c>
      <c r="AJ7">
        <v>11</v>
      </c>
      <c r="AK7">
        <v>1</v>
      </c>
      <c r="AL7" s="17">
        <v>11</v>
      </c>
      <c r="AM7" s="17">
        <v>1</v>
      </c>
    </row>
    <row r="8" spans="1:39" x14ac:dyDescent="0.25">
      <c r="A8" s="6">
        <v>254812.9</v>
      </c>
      <c r="B8">
        <v>1</v>
      </c>
      <c r="C8" s="17"/>
      <c r="D8" s="17"/>
      <c r="G8">
        <v>1</v>
      </c>
      <c r="H8">
        <v>1</v>
      </c>
      <c r="J8" s="17"/>
      <c r="L8" s="17"/>
      <c r="M8">
        <v>1</v>
      </c>
      <c r="P8">
        <v>1</v>
      </c>
      <c r="R8" s="17"/>
      <c r="S8" s="17"/>
      <c r="U8">
        <v>1</v>
      </c>
      <c r="V8">
        <v>1</v>
      </c>
      <c r="AB8" s="17">
        <v>1</v>
      </c>
      <c r="AC8" s="17">
        <v>1</v>
      </c>
      <c r="AD8">
        <v>1</v>
      </c>
      <c r="AE8">
        <v>1</v>
      </c>
      <c r="AF8" s="17">
        <v>1</v>
      </c>
      <c r="AG8" s="17">
        <v>11</v>
      </c>
      <c r="AI8">
        <v>11</v>
      </c>
      <c r="AJ8">
        <v>1</v>
      </c>
      <c r="AK8">
        <v>11</v>
      </c>
      <c r="AL8" s="17">
        <v>1</v>
      </c>
      <c r="AM8" s="17">
        <v>11</v>
      </c>
    </row>
    <row r="10" spans="1:39" x14ac:dyDescent="0.25">
      <c r="A10" t="s">
        <v>42</v>
      </c>
      <c r="I10" t="s">
        <v>45</v>
      </c>
      <c r="M10" t="s">
        <v>44</v>
      </c>
    </row>
    <row r="11" spans="1:39" x14ac:dyDescent="0.25">
      <c r="A11" s="6">
        <f>$A$3-$A3</f>
        <v>0</v>
      </c>
      <c r="B11" s="6">
        <f>$A$4-$A3</f>
        <v>87.300000000017462</v>
      </c>
      <c r="C11" s="6">
        <f>$A$5-$A3</f>
        <v>132.80000000001746</v>
      </c>
      <c r="D11" s="6">
        <f>$A$6-$A3</f>
        <v>198.60000000000582</v>
      </c>
      <c r="E11" s="6">
        <f>$A$7-$A3</f>
        <v>239.20000000001164</v>
      </c>
      <c r="F11" s="6">
        <f>$A$8-$A3</f>
        <v>373.5</v>
      </c>
      <c r="I11" s="6">
        <f>(Microwave!$M$94-Microwave!$M94)</f>
        <v>0</v>
      </c>
      <c r="J11" s="6">
        <f>(Microwave!$M$95-Microwave!$M94)</f>
        <v>-0.25</v>
      </c>
      <c r="K11" s="6">
        <f>(Microwave!$M$96-Microwave!$M94)</f>
        <v>0.2</v>
      </c>
      <c r="N11">
        <f>1/M12</f>
        <v>-0.8</v>
      </c>
      <c r="O11">
        <f>1/M13</f>
        <v>-1.7999999999999998</v>
      </c>
    </row>
    <row r="12" spans="1:39" x14ac:dyDescent="0.25">
      <c r="A12" s="6">
        <f t="shared" ref="A12:A16" si="0">$A$3-$A4</f>
        <v>-87.300000000017462</v>
      </c>
      <c r="B12" s="6">
        <f t="shared" ref="B12:B16" si="1">A$4-A4</f>
        <v>0</v>
      </c>
      <c r="C12" s="6">
        <f t="shared" ref="C12:C16" si="2">$A$5-$A4</f>
        <v>45.5</v>
      </c>
      <c r="D12" s="6">
        <f t="shared" ref="D12:D16" si="3">$A$6-$A4</f>
        <v>111.29999999998836</v>
      </c>
      <c r="E12" s="6">
        <f t="shared" ref="E12:E16" si="4">$A$7-$A4</f>
        <v>151.89999999999418</v>
      </c>
      <c r="F12" s="6">
        <f t="shared" ref="F12:F16" si="5">$A$8-$A4</f>
        <v>286.19999999998254</v>
      </c>
      <c r="I12" s="6">
        <f>(Microwave!$M$94-Microwave!$M95)</f>
        <v>0.25</v>
      </c>
      <c r="J12" s="6">
        <f>(Microwave!$M$95-Microwave!$M95)</f>
        <v>0</v>
      </c>
      <c r="K12" s="6">
        <f>(Microwave!$M$96-Microwave!$M95)</f>
        <v>0.45</v>
      </c>
      <c r="M12">
        <f>I12/I13</f>
        <v>-1.25</v>
      </c>
      <c r="O12">
        <f>1/N13</f>
        <v>2.25</v>
      </c>
    </row>
    <row r="13" spans="1:39" x14ac:dyDescent="0.25">
      <c r="A13" s="6">
        <f t="shared" si="0"/>
        <v>-132.80000000001746</v>
      </c>
      <c r="B13" s="6">
        <f t="shared" si="1"/>
        <v>-45.5</v>
      </c>
      <c r="C13" s="6">
        <f t="shared" si="2"/>
        <v>0</v>
      </c>
      <c r="D13" s="6">
        <f t="shared" si="3"/>
        <v>65.799999999988358</v>
      </c>
      <c r="E13" s="6">
        <f t="shared" si="4"/>
        <v>106.39999999999418</v>
      </c>
      <c r="F13" s="6">
        <f t="shared" si="5"/>
        <v>240.69999999998254</v>
      </c>
      <c r="I13" s="6">
        <f>(Microwave!$M$94-Microwave!$M96)</f>
        <v>-0.2</v>
      </c>
      <c r="J13" s="6">
        <f>(Microwave!$M$95-Microwave!$M96)</f>
        <v>-0.45</v>
      </c>
      <c r="K13" s="6">
        <f>(Microwave!$M$96-Microwave!$M96)</f>
        <v>0</v>
      </c>
      <c r="M13">
        <f>I12/J13</f>
        <v>-0.55555555555555558</v>
      </c>
      <c r="N13">
        <f>I13/J13</f>
        <v>0.44444444444444448</v>
      </c>
    </row>
    <row r="14" spans="1:39" x14ac:dyDescent="0.25">
      <c r="A14" s="6">
        <f t="shared" si="0"/>
        <v>-198.60000000000582</v>
      </c>
      <c r="B14" s="6">
        <f t="shared" si="1"/>
        <v>-111.29999999998836</v>
      </c>
      <c r="C14" s="6">
        <f t="shared" si="2"/>
        <v>-65.799999999988358</v>
      </c>
      <c r="D14" s="6">
        <f t="shared" si="3"/>
        <v>0</v>
      </c>
      <c r="E14" s="6">
        <f t="shared" si="4"/>
        <v>40.600000000005821</v>
      </c>
      <c r="F14" s="6">
        <f t="shared" si="5"/>
        <v>174.89999999999418</v>
      </c>
    </row>
    <row r="15" spans="1:39" x14ac:dyDescent="0.25">
      <c r="A15" s="6">
        <f t="shared" si="0"/>
        <v>-239.20000000001164</v>
      </c>
      <c r="B15" s="6">
        <f t="shared" si="1"/>
        <v>-151.89999999999418</v>
      </c>
      <c r="C15" s="6">
        <f t="shared" si="2"/>
        <v>-106.39999999999418</v>
      </c>
      <c r="D15" s="6">
        <f t="shared" si="3"/>
        <v>-40.600000000005821</v>
      </c>
      <c r="E15" s="6">
        <f t="shared" si="4"/>
        <v>0</v>
      </c>
      <c r="F15" s="6">
        <f t="shared" si="5"/>
        <v>134.29999999998836</v>
      </c>
    </row>
    <row r="16" spans="1:39" x14ac:dyDescent="0.25">
      <c r="A16" s="6">
        <f t="shared" si="0"/>
        <v>-373.5</v>
      </c>
      <c r="B16" s="6">
        <f t="shared" si="1"/>
        <v>-286.19999999998254</v>
      </c>
      <c r="C16" s="6">
        <f t="shared" si="2"/>
        <v>-240.69999999998254</v>
      </c>
      <c r="D16" s="6">
        <f t="shared" si="3"/>
        <v>-174.89999999999418</v>
      </c>
      <c r="E16" s="6">
        <f t="shared" si="4"/>
        <v>-134.29999999998836</v>
      </c>
      <c r="F16" s="6">
        <f t="shared" si="5"/>
        <v>0</v>
      </c>
    </row>
    <row r="18" spans="1:29" x14ac:dyDescent="0.25">
      <c r="A18" s="6">
        <f>$A$12/A12</f>
        <v>1</v>
      </c>
      <c r="B18" s="6"/>
      <c r="G18" s="6">
        <f>$B$13/A12</f>
        <v>0.52119129438706646</v>
      </c>
      <c r="M18" s="6">
        <f>$C$14/A12</f>
        <v>0.75372279495962424</v>
      </c>
      <c r="S18" s="14">
        <f>$D$15/A12</f>
        <v>0.46506300114544902</v>
      </c>
      <c r="Y18" s="15">
        <f>$E$16/A12</f>
        <v>1.538373424970922</v>
      </c>
    </row>
    <row r="19" spans="1:29" x14ac:dyDescent="0.25">
      <c r="A19" s="6">
        <f t="shared" ref="A19:C22" si="6">$A$12/A13</f>
        <v>0.65737951807233419</v>
      </c>
      <c r="B19" s="6">
        <f>$A$12/B13</f>
        <v>1.9186813186817024</v>
      </c>
      <c r="G19" s="6">
        <f t="shared" ref="G19:G22" si="7">$B$13/A13</f>
        <v>0.34262048192766581</v>
      </c>
      <c r="H19" s="6">
        <f>$B$13/B13</f>
        <v>1</v>
      </c>
      <c r="M19" s="6">
        <f t="shared" ref="M19:M22" si="8">$C$14/A13</f>
        <v>0.49548192771069055</v>
      </c>
      <c r="N19" s="6">
        <f t="shared" ref="N19:N22" si="9">$C$14/B13</f>
        <v>1.4461538461535903</v>
      </c>
      <c r="S19" s="6">
        <f t="shared" ref="S19:S22" si="10">$D$15/A13</f>
        <v>0.3057228915662687</v>
      </c>
      <c r="T19" s="6">
        <f t="shared" ref="T19:T22" si="11">$D$15/B13</f>
        <v>0.89230769230782025</v>
      </c>
      <c r="Y19" s="15">
        <f t="shared" ref="Y19:Z19" si="12">$E$16/A13</f>
        <v>1.0112951807226709</v>
      </c>
      <c r="Z19" s="15">
        <f t="shared" si="12"/>
        <v>2.9516483516480956</v>
      </c>
    </row>
    <row r="20" spans="1:29" x14ac:dyDescent="0.25">
      <c r="A20" s="16">
        <f t="shared" si="6"/>
        <v>0.43957703927499953</v>
      </c>
      <c r="B20" s="16">
        <f t="shared" si="6"/>
        <v>0.78436657681964594</v>
      </c>
      <c r="C20" s="6">
        <f>$A$12/C14</f>
        <v>1.3267477203652418</v>
      </c>
      <c r="G20" s="6">
        <f t="shared" si="7"/>
        <v>0.22910372608257132</v>
      </c>
      <c r="H20" s="6">
        <f t="shared" ref="H20:H22" si="13">$B$13/B14</f>
        <v>0.40880503144658364</v>
      </c>
      <c r="I20" s="6">
        <f>$B$13/C14</f>
        <v>0.69148936170224995</v>
      </c>
      <c r="M20" s="6">
        <f t="shared" si="8"/>
        <v>0.33131923464242913</v>
      </c>
      <c r="N20" s="6">
        <f t="shared" si="9"/>
        <v>0.59119496855341636</v>
      </c>
      <c r="O20" s="6">
        <f t="shared" ref="O20:O22" si="14">$C$14/C14</f>
        <v>1</v>
      </c>
      <c r="S20" s="6">
        <f t="shared" si="10"/>
        <v>0.2044310171198622</v>
      </c>
      <c r="T20" s="6">
        <f t="shared" si="11"/>
        <v>0.36477987421392694</v>
      </c>
      <c r="U20" s="6">
        <f t="shared" ref="U20:U22" si="15">$D$15/C14</f>
        <v>0.6170212765959423</v>
      </c>
      <c r="Y20" s="15">
        <f t="shared" ref="Y20:AA20" si="16">$E$16/A14</f>
        <v>0.67623363544805848</v>
      </c>
      <c r="Z20" s="15">
        <f t="shared" si="16"/>
        <v>1.2066486972147565</v>
      </c>
      <c r="AA20" s="15">
        <f t="shared" si="16"/>
        <v>2.04103343465064</v>
      </c>
    </row>
    <row r="21" spans="1:29" x14ac:dyDescent="0.25">
      <c r="A21" s="6">
        <f t="shared" si="6"/>
        <v>0.36496655518400173</v>
      </c>
      <c r="B21" s="6">
        <f t="shared" si="6"/>
        <v>0.57472021066504808</v>
      </c>
      <c r="C21" s="14">
        <f t="shared" si="6"/>
        <v>0.82048872180472032</v>
      </c>
      <c r="D21" s="6">
        <f>$A$12/D15</f>
        <v>2.150246305418841</v>
      </c>
      <c r="G21" s="6">
        <f t="shared" si="7"/>
        <v>0.19021739130433857</v>
      </c>
      <c r="H21" s="6">
        <f t="shared" si="13"/>
        <v>0.29953917050692391</v>
      </c>
      <c r="I21" s="14">
        <f t="shared" ref="I21:I22" si="17">$B$13/C15</f>
        <v>0.42763157894739179</v>
      </c>
      <c r="J21" s="6">
        <f>$B$13/D15</f>
        <v>1.1206896551722532</v>
      </c>
      <c r="M21" s="6">
        <f t="shared" si="8"/>
        <v>0.2750836120400717</v>
      </c>
      <c r="N21" s="14">
        <f>$C$14/B15</f>
        <v>0.4331797235022441</v>
      </c>
      <c r="O21" s="6">
        <f t="shared" si="14"/>
        <v>0.61842105263150338</v>
      </c>
      <c r="P21" s="6">
        <f t="shared" ref="P21:P22" si="18">$C$14/D15</f>
        <v>1.6206896551718948</v>
      </c>
      <c r="S21" s="6">
        <f t="shared" si="10"/>
        <v>0.16973244147158797</v>
      </c>
      <c r="T21" s="6">
        <f t="shared" si="11"/>
        <v>0.26728110599083199</v>
      </c>
      <c r="U21" s="6">
        <f t="shared" si="15"/>
        <v>0.38157894736849662</v>
      </c>
      <c r="V21" s="6">
        <f t="shared" ref="V21:V22" si="19">$D$15/D15</f>
        <v>1</v>
      </c>
      <c r="Y21" s="14">
        <f t="shared" ref="Y21:AB21" si="20">$E$16/A15</f>
        <v>0.56145484949825175</v>
      </c>
      <c r="Z21" s="15">
        <f t="shared" si="20"/>
        <v>0.88413429888079986</v>
      </c>
      <c r="AA21" s="16">
        <f t="shared" si="20"/>
        <v>1.2622180451127416</v>
      </c>
      <c r="AB21" s="15">
        <f t="shared" si="20"/>
        <v>3.307881773398254</v>
      </c>
    </row>
    <row r="22" spans="1:29" x14ac:dyDescent="0.25">
      <c r="A22" s="6">
        <f t="shared" si="6"/>
        <v>0.23373493975908291</v>
      </c>
      <c r="B22" s="6">
        <f t="shared" si="6"/>
        <v>0.30503144654096015</v>
      </c>
      <c r="C22" s="6">
        <f t="shared" si="6"/>
        <v>0.36269214790205151</v>
      </c>
      <c r="D22" s="6">
        <f>$A$12/D16</f>
        <v>0.49914236706701182</v>
      </c>
      <c r="E22" s="6">
        <f>$A$12/E16</f>
        <v>0.65003723008209258</v>
      </c>
      <c r="G22" s="6">
        <f t="shared" si="7"/>
        <v>0.12182061579651941</v>
      </c>
      <c r="H22" s="6">
        <f t="shared" si="13"/>
        <v>0.15897973445144226</v>
      </c>
      <c r="I22" s="6">
        <f t="shared" si="17"/>
        <v>0.18903199002909557</v>
      </c>
      <c r="J22" s="6">
        <f>$B$13/D16</f>
        <v>0.26014865637508011</v>
      </c>
      <c r="K22" s="6">
        <f>$B$13/E16</f>
        <v>0.3387937453462691</v>
      </c>
      <c r="M22" s="6">
        <f t="shared" si="8"/>
        <v>0.17617135207493537</v>
      </c>
      <c r="N22" s="6">
        <f t="shared" si="9"/>
        <v>0.22990915443742968</v>
      </c>
      <c r="O22" s="6">
        <f t="shared" si="14"/>
        <v>0.27336933942664365</v>
      </c>
      <c r="P22" s="6">
        <f t="shared" si="18"/>
        <v>0.37621497998851083</v>
      </c>
      <c r="Q22" s="6">
        <f>$C$14/E16</f>
        <v>0.48994787788528715</v>
      </c>
      <c r="S22" s="6">
        <f t="shared" si="10"/>
        <v>0.10870147255690983</v>
      </c>
      <c r="T22" s="6">
        <f t="shared" si="11"/>
        <v>0.14185883997207652</v>
      </c>
      <c r="U22" s="6">
        <f t="shared" si="15"/>
        <v>0.16867469879521715</v>
      </c>
      <c r="V22" s="6">
        <f t="shared" si="19"/>
        <v>0.23213264722702787</v>
      </c>
      <c r="W22" s="6">
        <f>$D$15/E16</f>
        <v>0.3023082650782527</v>
      </c>
      <c r="Y22" s="15">
        <f t="shared" ref="Y22:AB22" si="21">$E$16/A16</f>
        <v>0.35957161981255248</v>
      </c>
      <c r="Z22" s="14">
        <f t="shared" si="21"/>
        <v>0.46925227113905155</v>
      </c>
      <c r="AA22" s="16">
        <f t="shared" si="21"/>
        <v>0.55795596177813922</v>
      </c>
      <c r="AB22" s="15">
        <f t="shared" si="21"/>
        <v>0.76786735277297213</v>
      </c>
      <c r="AC22" s="15">
        <f>$E$16/E16</f>
        <v>1</v>
      </c>
    </row>
    <row r="24" spans="1:29" x14ac:dyDescent="0.25">
      <c r="A24" s="6">
        <f>$A$13/A12</f>
        <v>1.5211912943870665</v>
      </c>
      <c r="G24" s="16">
        <f>$B$14/A12</f>
        <v>1.2749140893466906</v>
      </c>
      <c r="M24" s="14">
        <f>$C$15/A12</f>
        <v>1.2187857961050732</v>
      </c>
      <c r="S24" s="6">
        <f>$D$16/A12</f>
        <v>2.0034364261163713</v>
      </c>
    </row>
    <row r="25" spans="1:29" x14ac:dyDescent="0.25">
      <c r="A25" s="6">
        <f t="shared" ref="A25:C28" si="22">$A$13/A13</f>
        <v>1</v>
      </c>
      <c r="B25" s="6">
        <f>$A$13/B13</f>
        <v>2.9186813186817027</v>
      </c>
      <c r="G25" s="6">
        <f t="shared" ref="G25:G28" si="23">$B$14/A13</f>
        <v>0.83810240963835636</v>
      </c>
      <c r="H25" s="6">
        <f>$B$14/B13</f>
        <v>2.4461538461535901</v>
      </c>
      <c r="M25" s="14">
        <f t="shared" ref="M25:M28" si="24">$C$15/A13</f>
        <v>0.8012048192769593</v>
      </c>
      <c r="N25" s="6">
        <f t="shared" ref="N25:N28" si="25">$C$15/B13</f>
        <v>2.3384615384614107</v>
      </c>
      <c r="S25" s="6">
        <f t="shared" ref="S25:T25" si="26">$D$16/A13</f>
        <v>1.3170180722889395</v>
      </c>
      <c r="T25" s="6">
        <f t="shared" si="26"/>
        <v>3.8439560439559162</v>
      </c>
    </row>
    <row r="26" spans="1:29" x14ac:dyDescent="0.25">
      <c r="A26" s="6">
        <f t="shared" si="22"/>
        <v>0.66868076535757082</v>
      </c>
      <c r="B26" s="6">
        <f t="shared" si="22"/>
        <v>1.1931716082662296</v>
      </c>
      <c r="C26" s="6">
        <f>$A$13/C14</f>
        <v>2.018237082067492</v>
      </c>
      <c r="G26" s="16">
        <f t="shared" si="23"/>
        <v>0.56042296072500053</v>
      </c>
      <c r="H26" s="6">
        <f t="shared" ref="H26:H28" si="27">$B$14/B14</f>
        <v>1</v>
      </c>
      <c r="I26" s="6">
        <f>$B$14/C14</f>
        <v>1.6914893617022499</v>
      </c>
      <c r="M26" s="14">
        <f t="shared" si="24"/>
        <v>0.5357502517622913</v>
      </c>
      <c r="N26" s="6">
        <f t="shared" si="25"/>
        <v>0.95597484276734324</v>
      </c>
      <c r="O26" s="6">
        <f t="shared" ref="O26:O28" si="28">$C$15/C14</f>
        <v>1.6170212765959424</v>
      </c>
      <c r="S26" s="6">
        <f t="shared" ref="S26:U26" si="29">$D$16/A14</f>
        <v>0.8806646525679207</v>
      </c>
      <c r="T26" s="6">
        <f t="shared" si="29"/>
        <v>1.5714285714286835</v>
      </c>
      <c r="U26" s="6">
        <f t="shared" si="29"/>
        <v>2.6580547112465824</v>
      </c>
    </row>
    <row r="27" spans="1:29" x14ac:dyDescent="0.25">
      <c r="A27" s="14">
        <f t="shared" si="22"/>
        <v>0.55518394648834035</v>
      </c>
      <c r="B27" s="6">
        <f t="shared" si="22"/>
        <v>0.87425938117197199</v>
      </c>
      <c r="C27" s="14">
        <f t="shared" si="22"/>
        <v>1.248120300752112</v>
      </c>
      <c r="D27" s="6">
        <f>$A$13/D15</f>
        <v>3.2709359605910944</v>
      </c>
      <c r="G27" s="14">
        <f t="shared" si="23"/>
        <v>0.46530100334441027</v>
      </c>
      <c r="H27" s="6">
        <f t="shared" si="27"/>
        <v>0.73271889400916801</v>
      </c>
      <c r="I27" s="6">
        <f t="shared" ref="I27:I28" si="30">$B$14/C15</f>
        <v>1.0460526315788952</v>
      </c>
      <c r="J27" s="6">
        <f>$B$14/D15</f>
        <v>2.7413793103441479</v>
      </c>
      <c r="M27" s="14">
        <f t="shared" si="24"/>
        <v>0.4448160535116597</v>
      </c>
      <c r="N27" s="6">
        <f t="shared" si="25"/>
        <v>0.70046082949307609</v>
      </c>
      <c r="O27" s="6">
        <f t="shared" si="28"/>
        <v>1</v>
      </c>
      <c r="P27" s="6">
        <f t="shared" ref="P27:P28" si="31">$C$15/D15</f>
        <v>2.6206896551718946</v>
      </c>
      <c r="S27" s="6">
        <f t="shared" ref="S27:V27" si="32">$D$16/A15</f>
        <v>0.7311872909698397</v>
      </c>
      <c r="T27" s="6">
        <f t="shared" si="32"/>
        <v>1.1514154048716319</v>
      </c>
      <c r="U27" s="6">
        <f t="shared" si="32"/>
        <v>1.6437969924812381</v>
      </c>
      <c r="V27" s="6">
        <f t="shared" si="32"/>
        <v>4.307881773398254</v>
      </c>
    </row>
    <row r="28" spans="1:29" x14ac:dyDescent="0.25">
      <c r="A28" s="6">
        <f t="shared" si="22"/>
        <v>0.35555555555560231</v>
      </c>
      <c r="B28" s="14">
        <f t="shared" si="22"/>
        <v>0.46401118099240241</v>
      </c>
      <c r="C28" s="14">
        <f t="shared" si="22"/>
        <v>0.55172413793114705</v>
      </c>
      <c r="D28" s="6">
        <f>$A$13/D16</f>
        <v>0.75929102344209198</v>
      </c>
      <c r="E28" s="6">
        <f>$A$13/E16</f>
        <v>0.98883097542836174</v>
      </c>
      <c r="G28" s="6">
        <f t="shared" si="23"/>
        <v>0.29799196787145477</v>
      </c>
      <c r="H28" s="6">
        <f t="shared" si="27"/>
        <v>0.38888888888887196</v>
      </c>
      <c r="I28" s="14">
        <f t="shared" si="30"/>
        <v>0.46240132945573925</v>
      </c>
      <c r="J28" s="6">
        <f>$B$14/D16</f>
        <v>0.63636363636359095</v>
      </c>
      <c r="K28" s="14">
        <f>$B$14/E16</f>
        <v>0.82874162323155631</v>
      </c>
      <c r="M28" s="6">
        <f t="shared" si="24"/>
        <v>0.28487282463184521</v>
      </c>
      <c r="N28" s="6">
        <f t="shared" si="25"/>
        <v>0.3717679944095062</v>
      </c>
      <c r="O28" s="16">
        <f t="shared" si="28"/>
        <v>0.44204403822186084</v>
      </c>
      <c r="P28" s="6">
        <f t="shared" si="31"/>
        <v>0.6083476272155387</v>
      </c>
      <c r="Q28" s="16">
        <f>$C$15/E16</f>
        <v>0.79225614296353986</v>
      </c>
      <c r="S28" s="14">
        <f t="shared" ref="S28:V28" si="33">$D$16/A16</f>
        <v>0.46827309236946235</v>
      </c>
      <c r="T28" s="6">
        <f t="shared" si="33"/>
        <v>0.61111111111112804</v>
      </c>
      <c r="U28" s="6">
        <f t="shared" si="33"/>
        <v>0.72663066057335635</v>
      </c>
      <c r="V28" s="6">
        <f t="shared" si="33"/>
        <v>1</v>
      </c>
      <c r="W28" s="6">
        <f>$D$16/E16</f>
        <v>1.3023082650782527</v>
      </c>
    </row>
    <row r="30" spans="1:29" x14ac:dyDescent="0.25">
      <c r="A30" s="16">
        <f>$A$14/A12</f>
        <v>2.2749140893466908</v>
      </c>
      <c r="G30" s="6">
        <f>$B$15/A12</f>
        <v>1.7399770904921397</v>
      </c>
      <c r="M30" s="6">
        <f>$C$16/A12</f>
        <v>2.7571592210759954</v>
      </c>
    </row>
    <row r="31" spans="1:29" x14ac:dyDescent="0.25">
      <c r="A31" s="6">
        <f t="shared" ref="A31:C34" si="34">$A$14/A13</f>
        <v>1.4954819277106906</v>
      </c>
      <c r="B31" s="6">
        <f>$A$14/B13</f>
        <v>4.3648351648352923</v>
      </c>
      <c r="G31" s="6">
        <f t="shared" ref="G31:G34" si="35">$B$15/A13</f>
        <v>1.1438253012046251</v>
      </c>
      <c r="H31" s="6">
        <f t="shared" ref="H31:H34" si="36">$B$15/B13</f>
        <v>3.3384615384614107</v>
      </c>
      <c r="M31" s="14">
        <f t="shared" ref="M31:M34" si="37">$C$16/A13</f>
        <v>1.8124999999996301</v>
      </c>
      <c r="N31" s="6">
        <f t="shared" ref="N31:N34" si="38">$C$16/B13</f>
        <v>5.2901098901095063</v>
      </c>
    </row>
    <row r="32" spans="1:29" x14ac:dyDescent="0.25">
      <c r="A32" s="6">
        <f t="shared" si="34"/>
        <v>1</v>
      </c>
      <c r="B32" s="16">
        <f t="shared" si="34"/>
        <v>1.7843665768196459</v>
      </c>
      <c r="C32" s="6">
        <f>$A$14/C14</f>
        <v>3.018237082067492</v>
      </c>
      <c r="G32" s="6">
        <f t="shared" si="35"/>
        <v>0.76485397784486264</v>
      </c>
      <c r="H32" s="6">
        <f t="shared" si="36"/>
        <v>1.364779874213927</v>
      </c>
      <c r="I32" s="6">
        <f>$B$15/C14</f>
        <v>2.3085106382981921</v>
      </c>
      <c r="M32" s="14">
        <f>$C$16/A14</f>
        <v>1.2119838872103499</v>
      </c>
      <c r="N32" s="6">
        <f t="shared" si="38"/>
        <v>2.1626235399820999</v>
      </c>
      <c r="O32" s="6">
        <f t="shared" ref="O32:O34" si="39">$C$16/C14</f>
        <v>3.6580547112465824</v>
      </c>
    </row>
    <row r="33" spans="1:17" x14ac:dyDescent="0.25">
      <c r="A33" s="14">
        <f t="shared" si="34"/>
        <v>0.83026755852841205</v>
      </c>
      <c r="B33" s="6">
        <f t="shared" si="34"/>
        <v>1.3074391046742162</v>
      </c>
      <c r="C33" s="6">
        <f t="shared" si="34"/>
        <v>1.8665413533836155</v>
      </c>
      <c r="D33" s="6">
        <f>$A$14/D15</f>
        <v>4.8916256157629885</v>
      </c>
      <c r="G33" s="6">
        <f t="shared" si="35"/>
        <v>0.63503344481599822</v>
      </c>
      <c r="H33" s="6">
        <f t="shared" si="36"/>
        <v>1</v>
      </c>
      <c r="I33" s="6">
        <f>$B$15/C15</f>
        <v>1.4276315789473919</v>
      </c>
      <c r="J33" s="6">
        <f>$B$15/D15</f>
        <v>3.7413793103441479</v>
      </c>
      <c r="M33" s="6">
        <f t="shared" si="37"/>
        <v>1.0062709030099115</v>
      </c>
      <c r="N33" s="6">
        <f t="shared" si="38"/>
        <v>1.5845951283738759</v>
      </c>
      <c r="O33" s="16">
        <f>$C$16/C15</f>
        <v>2.2622180451127414</v>
      </c>
      <c r="P33" s="6">
        <f t="shared" ref="P33:P34" si="40">$C$16/D15</f>
        <v>5.9285714285701481</v>
      </c>
    </row>
    <row r="34" spans="1:17" x14ac:dyDescent="0.25">
      <c r="A34" s="6">
        <f t="shared" si="34"/>
        <v>0.53172690763053765</v>
      </c>
      <c r="B34" s="6">
        <f t="shared" si="34"/>
        <v>0.69392033542983211</v>
      </c>
      <c r="C34" s="14">
        <f t="shared" si="34"/>
        <v>0.82509347735779071</v>
      </c>
      <c r="D34" s="6">
        <f>$A$14/D16</f>
        <v>1.1355060034306028</v>
      </c>
      <c r="E34" s="6">
        <f>$A$14/E16</f>
        <v>1.4787788533136488</v>
      </c>
      <c r="G34" s="6">
        <f t="shared" si="35"/>
        <v>0.40669344042836458</v>
      </c>
      <c r="H34" s="6">
        <f t="shared" si="36"/>
        <v>0.53074772886094845</v>
      </c>
      <c r="I34" s="6">
        <f>$B$15/C16</f>
        <v>0.63107602825095632</v>
      </c>
      <c r="J34" s="6">
        <f>$B$15/D16</f>
        <v>0.86849628359061881</v>
      </c>
      <c r="K34" s="6">
        <f>$B$15/E16</f>
        <v>1.131049888309809</v>
      </c>
      <c r="M34" s="6">
        <f t="shared" si="37"/>
        <v>0.64444444444439775</v>
      </c>
      <c r="N34" s="6">
        <f t="shared" si="38"/>
        <v>0.84102026554855769</v>
      </c>
      <c r="O34" s="6">
        <f t="shared" si="39"/>
        <v>1</v>
      </c>
      <c r="P34" s="6">
        <f t="shared" si="40"/>
        <v>1.3762149799885108</v>
      </c>
      <c r="Q34" s="16">
        <f>$C$16/E16</f>
        <v>1.7922561429635397</v>
      </c>
    </row>
    <row r="36" spans="1:17" x14ac:dyDescent="0.25">
      <c r="A36" s="6">
        <f>$A$15/A12</f>
        <v>2.7399770904921397</v>
      </c>
      <c r="G36" s="6">
        <f>$B$16/A12</f>
        <v>3.2783505154630617</v>
      </c>
    </row>
    <row r="37" spans="1:17" x14ac:dyDescent="0.25">
      <c r="A37" s="14">
        <f t="shared" ref="A37:C40" si="41">$A$15/A13</f>
        <v>1.8012048192769592</v>
      </c>
      <c r="B37" s="6">
        <f>$A$15/B13</f>
        <v>5.2571428571431129</v>
      </c>
      <c r="G37" s="6">
        <f t="shared" ref="G37:G40" si="42">$B$16/A13</f>
        <v>2.155120481927296</v>
      </c>
      <c r="H37" s="6">
        <f t="shared" ref="H37:H40" si="43">$B$16/B13</f>
        <v>6.2901098901095063</v>
      </c>
    </row>
    <row r="38" spans="1:17" x14ac:dyDescent="0.25">
      <c r="A38" s="6">
        <f t="shared" si="41"/>
        <v>1.2044310171198622</v>
      </c>
      <c r="B38" s="6">
        <f t="shared" si="41"/>
        <v>2.1491464510335727</v>
      </c>
      <c r="C38" s="6">
        <f>$A$15/C14</f>
        <v>3.6352583586634339</v>
      </c>
      <c r="G38" s="6">
        <f t="shared" si="42"/>
        <v>1.4410876132929211</v>
      </c>
      <c r="H38" s="6">
        <f t="shared" si="43"/>
        <v>2.5714285714286835</v>
      </c>
      <c r="I38" s="6">
        <f t="shared" ref="I38:I40" si="44">$B$16/C14</f>
        <v>4.3495440729488326</v>
      </c>
    </row>
    <row r="39" spans="1:17" x14ac:dyDescent="0.25">
      <c r="A39" s="6">
        <f t="shared" si="41"/>
        <v>1</v>
      </c>
      <c r="B39" s="6">
        <f t="shared" si="41"/>
        <v>1.5747202106650482</v>
      </c>
      <c r="C39" s="14">
        <f>$A$15/C15</f>
        <v>2.2481203007521122</v>
      </c>
      <c r="D39" s="6">
        <f>$A$15/D15</f>
        <v>5.8916256157629885</v>
      </c>
      <c r="G39" s="6">
        <f t="shared" si="42"/>
        <v>1.1964882943142501</v>
      </c>
      <c r="H39" s="6">
        <f t="shared" si="43"/>
        <v>1.8841342988807999</v>
      </c>
      <c r="I39" s="6">
        <f t="shared" si="44"/>
        <v>2.6898496240601335</v>
      </c>
      <c r="J39" s="6">
        <f t="shared" ref="J39:J40" si="45">$B$16/D15</f>
        <v>7.0492610837424019</v>
      </c>
    </row>
    <row r="40" spans="1:17" x14ac:dyDescent="0.25">
      <c r="A40" s="6">
        <f t="shared" si="41"/>
        <v>0.64042838018744752</v>
      </c>
      <c r="B40" s="6">
        <f t="shared" si="41"/>
        <v>0.8357791754019086</v>
      </c>
      <c r="C40" s="6">
        <f t="shared" si="41"/>
        <v>0.99376817615300783</v>
      </c>
      <c r="D40" s="6">
        <f>$A$15/D16</f>
        <v>1.3676386506576306</v>
      </c>
      <c r="E40" s="14">
        <f>$A$15/E16</f>
        <v>1.7810871183919015</v>
      </c>
      <c r="G40" s="6">
        <f t="shared" si="42"/>
        <v>0.76626506024091712</v>
      </c>
      <c r="H40" s="6">
        <f t="shared" si="43"/>
        <v>1</v>
      </c>
      <c r="I40" s="6">
        <f t="shared" si="44"/>
        <v>1.1890319900290955</v>
      </c>
      <c r="J40" s="6">
        <f t="shared" si="45"/>
        <v>1.6363636363635909</v>
      </c>
      <c r="K40" s="6">
        <f>$B$16/E16</f>
        <v>2.1310498883098088</v>
      </c>
    </row>
    <row r="42" spans="1:17" x14ac:dyDescent="0.25">
      <c r="A42" s="6">
        <f>$A$16/A12</f>
        <v>4.2783505154630621</v>
      </c>
    </row>
    <row r="43" spans="1:17" x14ac:dyDescent="0.25">
      <c r="A43" s="6">
        <f t="shared" ref="A43:C46" si="46">$A$16/A13</f>
        <v>2.8124999999996301</v>
      </c>
      <c r="B43" s="6">
        <f>$A$16/B13</f>
        <v>8.208791208791208</v>
      </c>
    </row>
    <row r="44" spans="1:17" x14ac:dyDescent="0.25">
      <c r="A44" s="6">
        <f t="shared" si="46"/>
        <v>1.8806646525679207</v>
      </c>
      <c r="B44" s="6">
        <f t="shared" si="46"/>
        <v>3.3557951482483293</v>
      </c>
      <c r="C44" s="6">
        <f>$A$16/C14</f>
        <v>5.676291793314074</v>
      </c>
    </row>
    <row r="45" spans="1:17" x14ac:dyDescent="0.25">
      <c r="A45" s="6">
        <f t="shared" si="46"/>
        <v>1.5614548494982519</v>
      </c>
      <c r="B45" s="6">
        <f t="shared" si="46"/>
        <v>2.4588545095458478</v>
      </c>
      <c r="C45" s="6">
        <f t="shared" si="46"/>
        <v>3.5103383458648536</v>
      </c>
      <c r="D45" s="6">
        <f>$A$16/D15</f>
        <v>9.1995073891612424</v>
      </c>
    </row>
    <row r="46" spans="1:17" x14ac:dyDescent="0.25">
      <c r="A46" s="6">
        <f t="shared" si="46"/>
        <v>1</v>
      </c>
      <c r="B46" s="6">
        <f t="shared" si="46"/>
        <v>1.30503144654096</v>
      </c>
      <c r="C46" s="6">
        <f t="shared" si="46"/>
        <v>1.5517241379311471</v>
      </c>
      <c r="D46" s="6">
        <f>$A$16/D16</f>
        <v>2.1355060034306028</v>
      </c>
      <c r="E46" s="6">
        <f>$A$16/E16</f>
        <v>2.7810871183919015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</vt:lpstr>
      <vt:lpstr>Difference 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2023-02-05T20:41:57Z</dcterms:modified>
</cp:coreProperties>
</file>