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charts/chart19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charts/chart20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charts/chart21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charts/chart22.xml" ContentType="application/vnd.openxmlformats-officedocument.drawingml.chart+xml"/>
  <Override PartName="/xl/charts/style22.xml" ContentType="application/vnd.ms-office.chartstyle+xml"/>
  <Override PartName="/xl/charts/colors22.xml" ContentType="application/vnd.ms-office.chartcolorstyle+xml"/>
  <Override PartName="/xl/charts/chart23.xml" ContentType="application/vnd.openxmlformats-officedocument.drawingml.chart+xml"/>
  <Override PartName="/xl/charts/style23.xml" ContentType="application/vnd.ms-office.chartstyle+xml"/>
  <Override PartName="/xl/charts/colors23.xml" ContentType="application/vnd.ms-office.chartcolorstyle+xml"/>
  <Override PartName="/xl/charts/chart24.xml" ContentType="application/vnd.openxmlformats-officedocument.drawingml.chart+xml"/>
  <Override PartName="/xl/charts/style24.xml" ContentType="application/vnd.ms-office.chartstyle+xml"/>
  <Override PartName="/xl/charts/colors24.xml" ContentType="application/vnd.ms-office.chartcolorstyle+xml"/>
  <Override PartName="/xl/charts/chart25.xml" ContentType="application/vnd.openxmlformats-officedocument.drawingml.chart+xml"/>
  <Override PartName="/xl/charts/style25.xml" ContentType="application/vnd.ms-office.chartstyle+xml"/>
  <Override PartName="/xl/charts/colors25.xml" ContentType="application/vnd.ms-office.chartcolorstyle+xml"/>
  <Override PartName="/xl/charts/chart26.xml" ContentType="application/vnd.openxmlformats-officedocument.drawingml.chart+xml"/>
  <Override PartName="/xl/charts/style26.xml" ContentType="application/vnd.ms-office.chartstyle+xml"/>
  <Override PartName="/xl/charts/colors26.xml" ContentType="application/vnd.ms-office.chartcolorstyle+xml"/>
  <Override PartName="/xl/charts/chart27.xml" ContentType="application/vnd.openxmlformats-officedocument.drawingml.chart+xml"/>
  <Override PartName="/xl/charts/style27.xml" ContentType="application/vnd.ms-office.chartstyle+xml"/>
  <Override PartName="/xl/charts/colors27.xml" ContentType="application/vnd.ms-office.chartcolorstyle+xml"/>
  <Override PartName="/xl/charts/chart28.xml" ContentType="application/vnd.openxmlformats-officedocument.drawingml.chart+xml"/>
  <Override PartName="/xl/charts/style28.xml" ContentType="application/vnd.ms-office.chartstyle+xml"/>
  <Override PartName="/xl/charts/colors28.xml" ContentType="application/vnd.ms-office.chartcolorstyle+xml"/>
  <Override PartName="/xl/charts/chart29.xml" ContentType="application/vnd.openxmlformats-officedocument.drawingml.chart+xml"/>
  <Override PartName="/xl/charts/style29.xml" ContentType="application/vnd.ms-office.chartstyle+xml"/>
  <Override PartName="/xl/charts/colors29.xml" ContentType="application/vnd.ms-office.chartcolorstyle+xml"/>
  <Override PartName="/xl/charts/chart30.xml" ContentType="application/vnd.openxmlformats-officedocument.drawingml.chart+xml"/>
  <Override PartName="/xl/charts/style30.xml" ContentType="application/vnd.ms-office.chartstyle+xml"/>
  <Override PartName="/xl/charts/colors30.xml" ContentType="application/vnd.ms-office.chartcolorstyle+xml"/>
  <Override PartName="/xl/charts/chart31.xml" ContentType="application/vnd.openxmlformats-officedocument.drawingml.chart+xml"/>
  <Override PartName="/xl/charts/style31.xml" ContentType="application/vnd.ms-office.chartstyle+xml"/>
  <Override PartName="/xl/charts/colors31.xml" ContentType="application/vnd.ms-office.chartcolorstyle+xml"/>
  <Override PartName="/xl/charts/chart32.xml" ContentType="application/vnd.openxmlformats-officedocument.drawingml.chart+xml"/>
  <Override PartName="/xl/charts/style32.xml" ContentType="application/vnd.ms-office.chartstyle+xml"/>
  <Override PartName="/xl/charts/colors32.xml" ContentType="application/vnd.ms-office.chartcolorstyle+xml"/>
  <Override PartName="/xl/charts/chart33.xml" ContentType="application/vnd.openxmlformats-officedocument.drawingml.chart+xml"/>
  <Override PartName="/xl/charts/style33.xml" ContentType="application/vnd.ms-office.chartstyle+xml"/>
  <Override PartName="/xl/charts/colors33.xml" ContentType="application/vnd.ms-office.chartcolorstyle+xml"/>
  <Override PartName="/xl/charts/chart34.xml" ContentType="application/vnd.openxmlformats-officedocument.drawingml.chart+xml"/>
  <Override PartName="/xl/charts/style34.xml" ContentType="application/vnd.ms-office.chartstyle+xml"/>
  <Override PartName="/xl/charts/colors34.xml" ContentType="application/vnd.ms-office.chartcolorstyle+xml"/>
  <Override PartName="/xl/charts/chart35.xml" ContentType="application/vnd.openxmlformats-officedocument.drawingml.chart+xml"/>
  <Override PartName="/xl/charts/style35.xml" ContentType="application/vnd.ms-office.chartstyle+xml"/>
  <Override PartName="/xl/charts/colors35.xml" ContentType="application/vnd.ms-office.chartcolorstyle+xml"/>
  <Override PartName="/xl/charts/chart36.xml" ContentType="application/vnd.openxmlformats-officedocument.drawingml.chart+xml"/>
  <Override PartName="/xl/charts/style36.xml" ContentType="application/vnd.ms-office.chartstyle+xml"/>
  <Override PartName="/xl/charts/colors36.xml" ContentType="application/vnd.ms-office.chartcolorstyle+xml"/>
  <Override PartName="/xl/charts/chart37.xml" ContentType="application/vnd.openxmlformats-officedocument.drawingml.chart+xml"/>
  <Override PartName="/xl/charts/style37.xml" ContentType="application/vnd.ms-office.chartstyle+xml"/>
  <Override PartName="/xl/charts/colors37.xml" ContentType="application/vnd.ms-office.chartcolorstyle+xml"/>
  <Override PartName="/xl/charts/chart38.xml" ContentType="application/vnd.openxmlformats-officedocument.drawingml.chart+xml"/>
  <Override PartName="/xl/charts/style38.xml" ContentType="application/vnd.ms-office.chartstyle+xml"/>
  <Override PartName="/xl/charts/colors38.xml" ContentType="application/vnd.ms-office.chartcolorstyle+xml"/>
  <Override PartName="/xl/charts/chart39.xml" ContentType="application/vnd.openxmlformats-officedocument.drawingml.chart+xml"/>
  <Override PartName="/xl/charts/style39.xml" ContentType="application/vnd.ms-office.chartstyle+xml"/>
  <Override PartName="/xl/charts/colors39.xml" ContentType="application/vnd.ms-office.chartcolorstyle+xml"/>
  <Override PartName="/xl/charts/chart40.xml" ContentType="application/vnd.openxmlformats-officedocument.drawingml.chart+xml"/>
  <Override PartName="/xl/charts/style40.xml" ContentType="application/vnd.ms-office.chartstyle+xml"/>
  <Override PartName="/xl/charts/colors40.xml" ContentType="application/vnd.ms-office.chartcolorstyle+xml"/>
  <Override PartName="/xl/charts/chart41.xml" ContentType="application/vnd.openxmlformats-officedocument.drawingml.chart+xml"/>
  <Override PartName="/xl/charts/style41.xml" ContentType="application/vnd.ms-office.chartstyle+xml"/>
  <Override PartName="/xl/charts/colors41.xml" ContentType="application/vnd.ms-office.chartcolorstyle+xml"/>
  <Override PartName="/xl/charts/chart42.xml" ContentType="application/vnd.openxmlformats-officedocument.drawingml.chart+xml"/>
  <Override PartName="/xl/charts/style42.xml" ContentType="application/vnd.ms-office.chartstyle+xml"/>
  <Override PartName="/xl/charts/colors42.xml" ContentType="application/vnd.ms-office.chartcolorstyle+xml"/>
  <Override PartName="/xl/charts/chart43.xml" ContentType="application/vnd.openxmlformats-officedocument.drawingml.chart+xml"/>
  <Override PartName="/xl/charts/style43.xml" ContentType="application/vnd.ms-office.chartstyle+xml"/>
  <Override PartName="/xl/charts/colors43.xml" ContentType="application/vnd.ms-office.chartcolorstyle+xml"/>
  <Override PartName="/xl/charts/chart44.xml" ContentType="application/vnd.openxmlformats-officedocument.drawingml.chart+xml"/>
  <Override PartName="/xl/charts/style44.xml" ContentType="application/vnd.ms-office.chartstyle+xml"/>
  <Override PartName="/xl/charts/colors44.xml" ContentType="application/vnd.ms-office.chartcolorstyle+xml"/>
  <Override PartName="/xl/charts/chart45.xml" ContentType="application/vnd.openxmlformats-officedocument.drawingml.chart+xml"/>
  <Override PartName="/xl/charts/style45.xml" ContentType="application/vnd.ms-office.chartstyle+xml"/>
  <Override PartName="/xl/charts/colors45.xml" ContentType="application/vnd.ms-office.chartcolorstyle+xml"/>
  <Override PartName="/xl/charts/chart46.xml" ContentType="application/vnd.openxmlformats-officedocument.drawingml.chart+xml"/>
  <Override PartName="/xl/charts/style46.xml" ContentType="application/vnd.ms-office.chartstyle+xml"/>
  <Override PartName="/xl/charts/colors46.xml" ContentType="application/vnd.ms-office.chartcolorstyle+xml"/>
  <Override PartName="/xl/charts/chart47.xml" ContentType="application/vnd.openxmlformats-officedocument.drawingml.chart+xml"/>
  <Override PartName="/xl/charts/style47.xml" ContentType="application/vnd.ms-office.chartstyle+xml"/>
  <Override PartName="/xl/charts/colors47.xml" ContentType="application/vnd.ms-office.chartcolorstyle+xml"/>
  <Override PartName="/xl/charts/chart48.xml" ContentType="application/vnd.openxmlformats-officedocument.drawingml.chart+xml"/>
  <Override PartName="/xl/charts/style48.xml" ContentType="application/vnd.ms-office.chartstyle+xml"/>
  <Override PartName="/xl/charts/colors48.xml" ContentType="application/vnd.ms-office.chartcolorstyle+xml"/>
  <Override PartName="/xl/charts/chart49.xml" ContentType="application/vnd.openxmlformats-officedocument.drawingml.chart+xml"/>
  <Override PartName="/xl/charts/style49.xml" ContentType="application/vnd.ms-office.chartstyle+xml"/>
  <Override PartName="/xl/charts/colors49.xml" ContentType="application/vnd.ms-office.chartcolorstyle+xml"/>
  <Override PartName="/xl/charts/chart50.xml" ContentType="application/vnd.openxmlformats-officedocument.drawingml.chart+xml"/>
  <Override PartName="/xl/charts/style50.xml" ContentType="application/vnd.ms-office.chartstyle+xml"/>
  <Override PartName="/xl/charts/colors50.xml" ContentType="application/vnd.ms-office.chartcolorstyle+xml"/>
  <Override PartName="/xl/charts/chart51.xml" ContentType="application/vnd.openxmlformats-officedocument.drawingml.chart+xml"/>
  <Override PartName="/xl/charts/style51.xml" ContentType="application/vnd.ms-office.chartstyle+xml"/>
  <Override PartName="/xl/charts/colors5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4"/>
  <workbookPr filterPrivacy="1"/>
  <xr:revisionPtr revIDLastSave="0" documentId="13_ncr:1_{ACAF2750-D40E-4C39-A88D-3C25203DF2C4}" xr6:coauthVersionLast="36" xr6:coauthVersionMax="36" xr10:uidLastSave="{00000000-0000-0000-0000-000000000000}"/>
  <bookViews>
    <workbookView xWindow="0" yWindow="0" windowWidth="22260" windowHeight="10185" xr2:uid="{00000000-000D-0000-FFFF-FFFF00000000}"/>
  </bookViews>
  <sheets>
    <sheet name="Microwave" sheetId="3" r:id="rId1"/>
    <sheet name="Freq ratios" sheetId="4" r:id="rId2"/>
  </sheets>
  <definedNames>
    <definedName name="solver_adj" localSheetId="0" hidden="1">Microwave!$AK$490:$AK$494</definedName>
    <definedName name="solver_cvg" localSheetId="0" hidden="1">0.00000001</definedName>
    <definedName name="solver_drv" localSheetId="0" hidden="1">2</definedName>
    <definedName name="solver_eng" localSheetId="0" hidden="1">1</definedName>
    <definedName name="solver_est" localSheetId="0" hidden="1">1</definedName>
    <definedName name="solver_itr" localSheetId="0" hidden="1">2147483647</definedName>
    <definedName name="solver_mip" localSheetId="0" hidden="1">2147483647</definedName>
    <definedName name="solver_mni" localSheetId="0" hidden="1">30</definedName>
    <definedName name="solver_mrt" localSheetId="0" hidden="1">0.075</definedName>
    <definedName name="solver_msl" localSheetId="0" hidden="1">1</definedName>
    <definedName name="solver_neg" localSheetId="0" hidden="1">2</definedName>
    <definedName name="solver_nod" localSheetId="0" hidden="1">2147483647</definedName>
    <definedName name="solver_num" localSheetId="0" hidden="1">0</definedName>
    <definedName name="solver_nwt" localSheetId="0" hidden="1">1</definedName>
    <definedName name="solver_opt" localSheetId="0" hidden="1">Microwave!$AM$489</definedName>
    <definedName name="solver_pre" localSheetId="0" hidden="1">0.00000001</definedName>
    <definedName name="solver_rbv" localSheetId="0" hidden="1">2</definedName>
    <definedName name="solver_rlx" localSheetId="0" hidden="1">2</definedName>
    <definedName name="solver_rsd" localSheetId="0" hidden="1">0</definedName>
    <definedName name="solver_scl" localSheetId="0" hidden="1">1</definedName>
    <definedName name="solver_sho" localSheetId="0" hidden="1">2</definedName>
    <definedName name="solver_ssz" localSheetId="0" hidden="1">100</definedName>
    <definedName name="solver_tim" localSheetId="0" hidden="1">2147483647</definedName>
    <definedName name="solver_tol" localSheetId="0" hidden="1">0.01</definedName>
    <definedName name="solver_typ" localSheetId="0" hidden="1">2</definedName>
    <definedName name="solver_val" localSheetId="0" hidden="1">0</definedName>
    <definedName name="solver_ver" localSheetId="0" hidden="1">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K496" i="3" l="1"/>
  <c r="AG496" i="3"/>
  <c r="AC496" i="3"/>
  <c r="Y496" i="3"/>
  <c r="Q496" i="3"/>
  <c r="M496" i="3"/>
  <c r="I496" i="3"/>
  <c r="C488" i="3"/>
  <c r="C487" i="3"/>
  <c r="E487" i="3" s="1"/>
  <c r="F487" i="3" s="1"/>
  <c r="G487" i="3" s="1"/>
  <c r="C486" i="3"/>
  <c r="I486" i="3" s="1"/>
  <c r="J486" i="3" s="1"/>
  <c r="K486" i="3" s="1"/>
  <c r="C485" i="3"/>
  <c r="I485" i="3" s="1"/>
  <c r="J485" i="3" s="1"/>
  <c r="K485" i="3" s="1"/>
  <c r="C484" i="3"/>
  <c r="C483" i="3"/>
  <c r="C482" i="3"/>
  <c r="I482" i="3" s="1"/>
  <c r="J482" i="3" s="1"/>
  <c r="K482" i="3" s="1"/>
  <c r="C481" i="3"/>
  <c r="I481" i="3" s="1"/>
  <c r="J481" i="3" s="1"/>
  <c r="K481" i="3" s="1"/>
  <c r="C480" i="3"/>
  <c r="C479" i="3"/>
  <c r="C478" i="3"/>
  <c r="I478" i="3" s="1"/>
  <c r="J478" i="3" s="1"/>
  <c r="K478" i="3" s="1"/>
  <c r="C477" i="3"/>
  <c r="E477" i="3" s="1"/>
  <c r="C468" i="3"/>
  <c r="C467" i="3"/>
  <c r="C466" i="3"/>
  <c r="I466" i="3" s="1"/>
  <c r="J466" i="3" s="1"/>
  <c r="K466" i="3" s="1"/>
  <c r="C465" i="3"/>
  <c r="I465" i="3" s="1"/>
  <c r="J465" i="3" s="1"/>
  <c r="K465" i="3" s="1"/>
  <c r="C464" i="3"/>
  <c r="C463" i="3"/>
  <c r="C462" i="3"/>
  <c r="E462" i="3" s="1"/>
  <c r="F462" i="3" s="1"/>
  <c r="G462" i="3" s="1"/>
  <c r="C461" i="3"/>
  <c r="E461" i="3" s="1"/>
  <c r="F461" i="3" s="1"/>
  <c r="G461" i="3" s="1"/>
  <c r="C446" i="3"/>
  <c r="E446" i="3" s="1"/>
  <c r="F446" i="3" s="1"/>
  <c r="G446" i="3" s="1"/>
  <c r="C412" i="3"/>
  <c r="E412" i="3" s="1"/>
  <c r="F412" i="3" s="1"/>
  <c r="G412" i="3" s="1"/>
  <c r="E455" i="3"/>
  <c r="C451" i="3"/>
  <c r="E451" i="3" s="1"/>
  <c r="F451" i="3" s="1"/>
  <c r="G451" i="3" s="1"/>
  <c r="C450" i="3"/>
  <c r="E450" i="3" s="1"/>
  <c r="F450" i="3" s="1"/>
  <c r="G450" i="3" s="1"/>
  <c r="C449" i="3"/>
  <c r="E449" i="3" s="1"/>
  <c r="F449" i="3" s="1"/>
  <c r="G449" i="3" s="1"/>
  <c r="C448" i="3"/>
  <c r="E448" i="3" s="1"/>
  <c r="F448" i="3" s="1"/>
  <c r="G448" i="3" s="1"/>
  <c r="C447" i="3"/>
  <c r="E447" i="3" s="1"/>
  <c r="F447" i="3" s="1"/>
  <c r="G447" i="3" s="1"/>
  <c r="C440" i="3"/>
  <c r="E440" i="3" s="1"/>
  <c r="F440" i="3" s="1"/>
  <c r="G440" i="3" s="1"/>
  <c r="C439" i="3"/>
  <c r="E439" i="3" s="1"/>
  <c r="F439" i="3" s="1"/>
  <c r="G439" i="3" s="1"/>
  <c r="C438" i="3"/>
  <c r="E438" i="3" s="1"/>
  <c r="F438" i="3" s="1"/>
  <c r="G438" i="3" s="1"/>
  <c r="C437" i="3"/>
  <c r="E437" i="3" s="1"/>
  <c r="F437" i="3" s="1"/>
  <c r="G437" i="3" s="1"/>
  <c r="C436" i="3"/>
  <c r="E436" i="3" s="1"/>
  <c r="F436" i="3" s="1"/>
  <c r="G436" i="3" s="1"/>
  <c r="E431" i="3"/>
  <c r="C427" i="3"/>
  <c r="E427" i="3" s="1"/>
  <c r="F427" i="3" s="1"/>
  <c r="G427" i="3" s="1"/>
  <c r="C426" i="3"/>
  <c r="E426" i="3" s="1"/>
  <c r="F426" i="3" s="1"/>
  <c r="G426" i="3" s="1"/>
  <c r="C425" i="3"/>
  <c r="E425" i="3" s="1"/>
  <c r="F425" i="3" s="1"/>
  <c r="G425" i="3" s="1"/>
  <c r="C424" i="3"/>
  <c r="E424" i="3" s="1"/>
  <c r="F424" i="3" s="1"/>
  <c r="G424" i="3" s="1"/>
  <c r="C423" i="3"/>
  <c r="E423" i="3" s="1"/>
  <c r="F423" i="3" s="1"/>
  <c r="G423" i="3" s="1"/>
  <c r="C417" i="3"/>
  <c r="E417" i="3" s="1"/>
  <c r="F417" i="3" s="1"/>
  <c r="G417" i="3" s="1"/>
  <c r="C416" i="3"/>
  <c r="E416" i="3" s="1"/>
  <c r="F416" i="3" s="1"/>
  <c r="G416" i="3" s="1"/>
  <c r="C415" i="3"/>
  <c r="E415" i="3" s="1"/>
  <c r="F415" i="3" s="1"/>
  <c r="G415" i="3" s="1"/>
  <c r="C414" i="3"/>
  <c r="E414" i="3" s="1"/>
  <c r="F414" i="3" s="1"/>
  <c r="G414" i="3" s="1"/>
  <c r="C413" i="3"/>
  <c r="E413" i="3" s="1"/>
  <c r="F413" i="3" s="1"/>
  <c r="G413" i="3" s="1"/>
  <c r="C405" i="3"/>
  <c r="C382" i="3"/>
  <c r="E382" i="3" s="1"/>
  <c r="F382" i="3" s="1"/>
  <c r="G382" i="3" s="1"/>
  <c r="C392" i="3"/>
  <c r="E392" i="3" s="1"/>
  <c r="F392" i="3" s="1"/>
  <c r="G392" i="3" s="1"/>
  <c r="C383" i="3"/>
  <c r="C393" i="3"/>
  <c r="E393" i="3" s="1"/>
  <c r="F393" i="3" s="1"/>
  <c r="G393" i="3" s="1"/>
  <c r="C384" i="3"/>
  <c r="E384" i="3" s="1"/>
  <c r="F384" i="3" s="1"/>
  <c r="G384" i="3" s="1"/>
  <c r="C394" i="3"/>
  <c r="E394" i="3" s="1"/>
  <c r="F394" i="3" s="1"/>
  <c r="G394" i="3" s="1"/>
  <c r="E383" i="3"/>
  <c r="F383" i="3" s="1"/>
  <c r="G383" i="3" s="1"/>
  <c r="C385" i="3"/>
  <c r="E385" i="3" s="1"/>
  <c r="F385" i="3" s="1"/>
  <c r="G385" i="3" s="1"/>
  <c r="C395" i="3"/>
  <c r="E395" i="3" s="1"/>
  <c r="F395" i="3" s="1"/>
  <c r="G395" i="3" s="1"/>
  <c r="E400" i="3"/>
  <c r="C396" i="3"/>
  <c r="E396" i="3" s="1"/>
  <c r="C386" i="3"/>
  <c r="E386" i="3" s="1"/>
  <c r="I477" i="3" l="1"/>
  <c r="J477" i="3" s="1"/>
  <c r="K477" i="3" s="1"/>
  <c r="I461" i="3"/>
  <c r="J461" i="3" s="1"/>
  <c r="K461" i="3" s="1"/>
  <c r="I468" i="3"/>
  <c r="J468" i="3" s="1"/>
  <c r="K468" i="3" s="1"/>
  <c r="I464" i="3"/>
  <c r="J464" i="3" s="1"/>
  <c r="K464" i="3" s="1"/>
  <c r="I488" i="3"/>
  <c r="J488" i="3" s="1"/>
  <c r="K488" i="3" s="1"/>
  <c r="I484" i="3"/>
  <c r="J484" i="3" s="1"/>
  <c r="K484" i="3" s="1"/>
  <c r="I480" i="3"/>
  <c r="J480" i="3" s="1"/>
  <c r="K480" i="3" s="1"/>
  <c r="M466" i="3"/>
  <c r="N466" i="3" s="1"/>
  <c r="O466" i="3" s="1"/>
  <c r="M462" i="3"/>
  <c r="N462" i="3" s="1"/>
  <c r="O462" i="3" s="1"/>
  <c r="M486" i="3"/>
  <c r="N486" i="3" s="1"/>
  <c r="O486" i="3" s="1"/>
  <c r="M482" i="3"/>
  <c r="N482" i="3" s="1"/>
  <c r="O482" i="3" s="1"/>
  <c r="M478" i="3"/>
  <c r="N478" i="3" s="1"/>
  <c r="O478" i="3" s="1"/>
  <c r="Q466" i="3"/>
  <c r="R466" i="3" s="1"/>
  <c r="S466" i="3" s="1"/>
  <c r="Q462" i="3"/>
  <c r="R462" i="3" s="1"/>
  <c r="S462" i="3" s="1"/>
  <c r="Q486" i="3"/>
  <c r="R486" i="3" s="1"/>
  <c r="S486" i="3" s="1"/>
  <c r="Q482" i="3"/>
  <c r="R482" i="3" s="1"/>
  <c r="S482" i="3" s="1"/>
  <c r="Q478" i="3"/>
  <c r="R478" i="3" s="1"/>
  <c r="S478" i="3" s="1"/>
  <c r="I467" i="3"/>
  <c r="J467" i="3" s="1"/>
  <c r="K467" i="3" s="1"/>
  <c r="I463" i="3"/>
  <c r="J463" i="3" s="1"/>
  <c r="K463" i="3" s="1"/>
  <c r="I487" i="3"/>
  <c r="J487" i="3" s="1"/>
  <c r="K487" i="3" s="1"/>
  <c r="K489" i="3" s="1"/>
  <c r="I483" i="3"/>
  <c r="J483" i="3" s="1"/>
  <c r="K483" i="3" s="1"/>
  <c r="I479" i="3"/>
  <c r="J479" i="3" s="1"/>
  <c r="K479" i="3" s="1"/>
  <c r="M461" i="3"/>
  <c r="N461" i="3" s="1"/>
  <c r="O461" i="3" s="1"/>
  <c r="M465" i="3"/>
  <c r="N465" i="3" s="1"/>
  <c r="O465" i="3" s="1"/>
  <c r="M477" i="3"/>
  <c r="N477" i="3" s="1"/>
  <c r="O477" i="3" s="1"/>
  <c r="M485" i="3"/>
  <c r="N485" i="3" s="1"/>
  <c r="O485" i="3" s="1"/>
  <c r="M481" i="3"/>
  <c r="N481" i="3" s="1"/>
  <c r="O481" i="3" s="1"/>
  <c r="Q461" i="3"/>
  <c r="R461" i="3" s="1"/>
  <c r="S461" i="3" s="1"/>
  <c r="Q465" i="3"/>
  <c r="R465" i="3" s="1"/>
  <c r="S465" i="3" s="1"/>
  <c r="Q477" i="3"/>
  <c r="R477" i="3" s="1"/>
  <c r="S477" i="3" s="1"/>
  <c r="Q485" i="3"/>
  <c r="R485" i="3" s="1"/>
  <c r="S485" i="3" s="1"/>
  <c r="Q481" i="3"/>
  <c r="R481" i="3" s="1"/>
  <c r="S481" i="3" s="1"/>
  <c r="I462" i="3"/>
  <c r="J462" i="3" s="1"/>
  <c r="K462" i="3" s="1"/>
  <c r="M468" i="3"/>
  <c r="N468" i="3" s="1"/>
  <c r="O468" i="3" s="1"/>
  <c r="M464" i="3"/>
  <c r="N464" i="3" s="1"/>
  <c r="O464" i="3" s="1"/>
  <c r="M488" i="3"/>
  <c r="N488" i="3" s="1"/>
  <c r="O488" i="3" s="1"/>
  <c r="M484" i="3"/>
  <c r="N484" i="3" s="1"/>
  <c r="O484" i="3" s="1"/>
  <c r="M480" i="3"/>
  <c r="N480" i="3" s="1"/>
  <c r="O480" i="3" s="1"/>
  <c r="Q468" i="3"/>
  <c r="R468" i="3" s="1"/>
  <c r="S468" i="3" s="1"/>
  <c r="Q464" i="3"/>
  <c r="R464" i="3" s="1"/>
  <c r="S464" i="3" s="1"/>
  <c r="Q488" i="3"/>
  <c r="R488" i="3" s="1"/>
  <c r="S488" i="3" s="1"/>
  <c r="Q484" i="3"/>
  <c r="R484" i="3" s="1"/>
  <c r="S484" i="3" s="1"/>
  <c r="Q480" i="3"/>
  <c r="R480" i="3" s="1"/>
  <c r="S480" i="3" s="1"/>
  <c r="M467" i="3"/>
  <c r="N467" i="3" s="1"/>
  <c r="O467" i="3" s="1"/>
  <c r="M463" i="3"/>
  <c r="N463" i="3" s="1"/>
  <c r="O463" i="3" s="1"/>
  <c r="M487" i="3"/>
  <c r="N487" i="3" s="1"/>
  <c r="O487" i="3" s="1"/>
  <c r="M483" i="3"/>
  <c r="N483" i="3" s="1"/>
  <c r="O483" i="3" s="1"/>
  <c r="M479" i="3"/>
  <c r="N479" i="3" s="1"/>
  <c r="O479" i="3" s="1"/>
  <c r="O489" i="3" s="1"/>
  <c r="Q467" i="3"/>
  <c r="R467" i="3" s="1"/>
  <c r="S467" i="3" s="1"/>
  <c r="Q463" i="3"/>
  <c r="R463" i="3" s="1"/>
  <c r="S463" i="3" s="1"/>
  <c r="Q487" i="3"/>
  <c r="R487" i="3" s="1"/>
  <c r="S487" i="3" s="1"/>
  <c r="Q483" i="3"/>
  <c r="R483" i="3" s="1"/>
  <c r="S483" i="3" s="1"/>
  <c r="Q479" i="3"/>
  <c r="R479" i="3" s="1"/>
  <c r="S479" i="3" s="1"/>
  <c r="G452" i="3"/>
  <c r="G418" i="3"/>
  <c r="G441" i="3"/>
  <c r="G456" i="3" s="1"/>
  <c r="G428" i="3"/>
  <c r="F396" i="3"/>
  <c r="G396" i="3" s="1"/>
  <c r="G397" i="3" s="1"/>
  <c r="F386" i="3"/>
  <c r="G386" i="3" s="1"/>
  <c r="G387" i="3" s="1"/>
  <c r="E374" i="3"/>
  <c r="C370" i="3"/>
  <c r="E370" i="3" s="1"/>
  <c r="C369" i="3"/>
  <c r="E369" i="3" s="1"/>
  <c r="C368" i="3"/>
  <c r="E368" i="3" s="1"/>
  <c r="C367" i="3"/>
  <c r="E367" i="3" s="1"/>
  <c r="C366" i="3"/>
  <c r="E366" i="3" s="1"/>
  <c r="C357" i="3"/>
  <c r="E357" i="3" s="1"/>
  <c r="F357" i="3" s="1"/>
  <c r="C360" i="3"/>
  <c r="E360" i="3" s="1"/>
  <c r="F360" i="3" s="1"/>
  <c r="G360" i="3" s="1"/>
  <c r="C359" i="3"/>
  <c r="E359" i="3" s="1"/>
  <c r="F359" i="3" s="1"/>
  <c r="G359" i="3" s="1"/>
  <c r="C358" i="3"/>
  <c r="E358" i="3" s="1"/>
  <c r="F358" i="3" s="1"/>
  <c r="G358" i="3" s="1"/>
  <c r="C344" i="3"/>
  <c r="E344" i="3" s="1"/>
  <c r="F344" i="3" s="1"/>
  <c r="C346" i="3"/>
  <c r="E346" i="3" s="1"/>
  <c r="C349" i="3"/>
  <c r="E349" i="3" s="1"/>
  <c r="F349" i="3" s="1"/>
  <c r="G349" i="3" s="1"/>
  <c r="C330" i="3"/>
  <c r="C329" i="3"/>
  <c r="C328" i="3"/>
  <c r="E353" i="3"/>
  <c r="C348" i="3"/>
  <c r="E348" i="3" s="1"/>
  <c r="C347" i="3"/>
  <c r="E347" i="3" s="1"/>
  <c r="C345" i="3"/>
  <c r="E345" i="3" s="1"/>
  <c r="F345" i="3" s="1"/>
  <c r="C338" i="3"/>
  <c r="E338" i="3" s="1"/>
  <c r="F338" i="3" s="1"/>
  <c r="G338" i="3" s="1"/>
  <c r="C337" i="3"/>
  <c r="E337" i="3" s="1"/>
  <c r="F337" i="3" s="1"/>
  <c r="G337" i="3" s="1"/>
  <c r="C336" i="3"/>
  <c r="E336" i="3" s="1"/>
  <c r="E325" i="3"/>
  <c r="E305" i="3"/>
  <c r="E284" i="3"/>
  <c r="E264" i="3"/>
  <c r="C290" i="3"/>
  <c r="E290" i="3" s="1"/>
  <c r="F290" i="3" s="1"/>
  <c r="G290" i="3" s="1"/>
  <c r="C250" i="3"/>
  <c r="E250" i="3" s="1"/>
  <c r="F250" i="3" s="1"/>
  <c r="G250" i="3" s="1"/>
  <c r="C319" i="3"/>
  <c r="E319" i="3" s="1"/>
  <c r="C258" i="3"/>
  <c r="E258" i="3" s="1"/>
  <c r="F258" i="3" s="1"/>
  <c r="G258" i="3" s="1"/>
  <c r="C311" i="3"/>
  <c r="C270" i="3"/>
  <c r="E270" i="3" s="1"/>
  <c r="F270" i="3" s="1"/>
  <c r="G270" i="3" s="1"/>
  <c r="C298" i="3"/>
  <c r="E298" i="3" s="1"/>
  <c r="F298" i="3" s="1"/>
  <c r="G298" i="3" s="1"/>
  <c r="C278" i="3"/>
  <c r="E278" i="3" s="1"/>
  <c r="C291" i="3"/>
  <c r="E291" i="3" s="1"/>
  <c r="F291" i="3" s="1"/>
  <c r="C271" i="3"/>
  <c r="E271" i="3" s="1"/>
  <c r="C313" i="3"/>
  <c r="E313" i="3" s="1"/>
  <c r="C272" i="3"/>
  <c r="E272" i="3" s="1"/>
  <c r="C312" i="3"/>
  <c r="E312" i="3" s="1"/>
  <c r="F312" i="3" s="1"/>
  <c r="G312" i="3" s="1"/>
  <c r="C251" i="3"/>
  <c r="E251" i="3" s="1"/>
  <c r="C320" i="3"/>
  <c r="C299" i="3"/>
  <c r="E299" i="3" s="1"/>
  <c r="C279" i="3"/>
  <c r="E279" i="3" s="1"/>
  <c r="C259" i="3"/>
  <c r="E259" i="3" s="1"/>
  <c r="C292" i="3"/>
  <c r="E292" i="3" s="1"/>
  <c r="C252" i="3"/>
  <c r="E252" i="3" s="1"/>
  <c r="C321" i="3"/>
  <c r="E321" i="3" s="1"/>
  <c r="F321" i="3" s="1"/>
  <c r="G321" i="3" s="1"/>
  <c r="C300" i="3"/>
  <c r="E300" i="3" s="1"/>
  <c r="C280" i="3"/>
  <c r="E280" i="3" s="1"/>
  <c r="C260" i="3"/>
  <c r="E260" i="3" s="1"/>
  <c r="A242" i="3"/>
  <c r="C222" i="3"/>
  <c r="E222" i="3" s="1"/>
  <c r="C221" i="3"/>
  <c r="E221" i="3" s="1"/>
  <c r="C237" i="3"/>
  <c r="E237" i="3" s="1"/>
  <c r="C236" i="3"/>
  <c r="E236" i="3" s="1"/>
  <c r="C220" i="3"/>
  <c r="E220" i="3" s="1"/>
  <c r="C219" i="3"/>
  <c r="E219" i="3" s="1"/>
  <c r="C235" i="3"/>
  <c r="E235" i="3" s="1"/>
  <c r="C234" i="3"/>
  <c r="E234" i="3" s="1"/>
  <c r="C218" i="3"/>
  <c r="E218" i="3" s="1"/>
  <c r="C233" i="3"/>
  <c r="E233" i="3" s="1"/>
  <c r="C217" i="3"/>
  <c r="E217" i="3" s="1"/>
  <c r="C232" i="3"/>
  <c r="E232" i="3" s="1"/>
  <c r="C216" i="3"/>
  <c r="E216" i="3" s="1"/>
  <c r="C215" i="3"/>
  <c r="E215" i="3" s="1"/>
  <c r="C231" i="3"/>
  <c r="E231" i="3" s="1"/>
  <c r="C230" i="3"/>
  <c r="E230" i="3" s="1"/>
  <c r="C214" i="3"/>
  <c r="E214" i="3" s="1"/>
  <c r="C213" i="3"/>
  <c r="E213" i="3" s="1"/>
  <c r="C229" i="3"/>
  <c r="E229" i="3" s="1"/>
  <c r="C212" i="3"/>
  <c r="E212" i="3" s="1"/>
  <c r="J2" i="4"/>
  <c r="K2" i="4"/>
  <c r="J3" i="4"/>
  <c r="I2" i="4"/>
  <c r="I3" i="4"/>
  <c r="I4" i="4"/>
  <c r="H5" i="4"/>
  <c r="C17" i="4"/>
  <c r="C18" i="4"/>
  <c r="C19" i="4"/>
  <c r="C20" i="4"/>
  <c r="C21" i="4"/>
  <c r="C22" i="4"/>
  <c r="C23" i="4"/>
  <c r="C24" i="4"/>
  <c r="C25" i="4"/>
  <c r="C26" i="4"/>
  <c r="C27" i="4"/>
  <c r="D17" i="4"/>
  <c r="D18" i="4"/>
  <c r="D19" i="4"/>
  <c r="D20" i="4"/>
  <c r="D21" i="4"/>
  <c r="D22" i="4"/>
  <c r="D23" i="4"/>
  <c r="D24" i="4"/>
  <c r="D25" i="4"/>
  <c r="D26" i="4"/>
  <c r="E17" i="4"/>
  <c r="E18" i="4"/>
  <c r="E19" i="4"/>
  <c r="E20" i="4"/>
  <c r="E21" i="4"/>
  <c r="E22" i="4"/>
  <c r="E23" i="4"/>
  <c r="E24" i="4"/>
  <c r="E25" i="4"/>
  <c r="F17" i="4"/>
  <c r="F18" i="4"/>
  <c r="F19" i="4"/>
  <c r="F20" i="4"/>
  <c r="F21" i="4"/>
  <c r="F22" i="4"/>
  <c r="F23" i="4"/>
  <c r="F24" i="4"/>
  <c r="G17" i="4"/>
  <c r="G18" i="4"/>
  <c r="G19" i="4"/>
  <c r="G20" i="4"/>
  <c r="G21" i="4"/>
  <c r="G22" i="4"/>
  <c r="G23" i="4"/>
  <c r="H17" i="4"/>
  <c r="H18" i="4"/>
  <c r="H19" i="4"/>
  <c r="H20" i="4"/>
  <c r="H21" i="4"/>
  <c r="H22" i="4"/>
  <c r="I17" i="4"/>
  <c r="I18" i="4"/>
  <c r="I19" i="4"/>
  <c r="I20" i="4"/>
  <c r="I21" i="4"/>
  <c r="J17" i="4"/>
  <c r="J18" i="4"/>
  <c r="J19" i="4"/>
  <c r="J20" i="4"/>
  <c r="K17" i="4"/>
  <c r="K18" i="4"/>
  <c r="K19" i="4"/>
  <c r="L17" i="4"/>
  <c r="L18" i="4"/>
  <c r="M17" i="4"/>
  <c r="H2" i="4"/>
  <c r="H3" i="4"/>
  <c r="H4" i="4"/>
  <c r="G2" i="4"/>
  <c r="G3" i="4"/>
  <c r="G4" i="4"/>
  <c r="G5" i="4"/>
  <c r="G6" i="4"/>
  <c r="F2" i="4"/>
  <c r="F3" i="4"/>
  <c r="F4" i="4"/>
  <c r="F5" i="4"/>
  <c r="F6" i="4"/>
  <c r="F7" i="4"/>
  <c r="E2" i="4"/>
  <c r="E3" i="4"/>
  <c r="E4" i="4"/>
  <c r="E5" i="4"/>
  <c r="E6" i="4"/>
  <c r="E7" i="4"/>
  <c r="E8" i="4"/>
  <c r="D2" i="4"/>
  <c r="D3" i="4"/>
  <c r="D4" i="4"/>
  <c r="D5" i="4"/>
  <c r="D6" i="4"/>
  <c r="D7" i="4"/>
  <c r="D8" i="4"/>
  <c r="D9" i="4"/>
  <c r="C3" i="4"/>
  <c r="C4" i="4"/>
  <c r="C5" i="4"/>
  <c r="C6" i="4"/>
  <c r="C7" i="4"/>
  <c r="C8" i="4"/>
  <c r="C9" i="4"/>
  <c r="C10" i="4"/>
  <c r="C2" i="4"/>
  <c r="S469" i="3" l="1"/>
  <c r="S489" i="3"/>
  <c r="O469" i="3"/>
  <c r="K469" i="3"/>
  <c r="G432" i="3"/>
  <c r="G401" i="3"/>
  <c r="F366" i="3"/>
  <c r="G366" i="3" s="1"/>
  <c r="F367" i="3"/>
  <c r="G367" i="3" s="1"/>
  <c r="F369" i="3"/>
  <c r="G369" i="3" s="1"/>
  <c r="F370" i="3"/>
  <c r="G370" i="3" s="1"/>
  <c r="F368" i="3"/>
  <c r="G368" i="3" s="1"/>
  <c r="G357" i="3"/>
  <c r="G361" i="3" s="1"/>
  <c r="E311" i="3"/>
  <c r="F311" i="3" s="1"/>
  <c r="G311" i="3" s="1"/>
  <c r="F336" i="3"/>
  <c r="G336" i="3" s="1"/>
  <c r="G339" i="3" s="1"/>
  <c r="G344" i="3"/>
  <c r="F346" i="3"/>
  <c r="G346" i="3" s="1"/>
  <c r="F347" i="3"/>
  <c r="G347" i="3" s="1"/>
  <c r="F348" i="3"/>
  <c r="G348" i="3" s="1"/>
  <c r="G345" i="3"/>
  <c r="F313" i="3"/>
  <c r="G313" i="3" s="1"/>
  <c r="F292" i="3"/>
  <c r="G292" i="3" s="1"/>
  <c r="F278" i="3"/>
  <c r="G278" i="3" s="1"/>
  <c r="F280" i="3"/>
  <c r="G280" i="3" s="1"/>
  <c r="F272" i="3"/>
  <c r="G272" i="3" s="1"/>
  <c r="F271" i="3"/>
  <c r="G271" i="3" s="1"/>
  <c r="F259" i="3"/>
  <c r="G259" i="3" s="1"/>
  <c r="F252" i="3"/>
  <c r="G252" i="3" s="1"/>
  <c r="F319" i="3"/>
  <c r="G319" i="3" s="1"/>
  <c r="G291" i="3"/>
  <c r="F251" i="3"/>
  <c r="G251" i="3" s="1"/>
  <c r="E320" i="3"/>
  <c r="F320" i="3" s="1"/>
  <c r="G320" i="3" s="1"/>
  <c r="F279" i="3"/>
  <c r="G279" i="3" s="1"/>
  <c r="F299" i="3"/>
  <c r="G299" i="3" s="1"/>
  <c r="F300" i="3"/>
  <c r="G300" i="3" s="1"/>
  <c r="F260" i="3"/>
  <c r="G260" i="3" s="1"/>
  <c r="F229" i="3"/>
  <c r="G229" i="3" s="1"/>
  <c r="F233" i="3"/>
  <c r="G233" i="3" s="1"/>
  <c r="F231" i="3"/>
  <c r="G231" i="3" s="1"/>
  <c r="F235" i="3"/>
  <c r="G235" i="3" s="1"/>
  <c r="F237" i="3"/>
  <c r="G237" i="3" s="1"/>
  <c r="F220" i="3"/>
  <c r="G220" i="3" s="1"/>
  <c r="F213" i="3"/>
  <c r="G213" i="3" s="1"/>
  <c r="F214" i="3"/>
  <c r="G214" i="3" s="1"/>
  <c r="F215" i="3"/>
  <c r="G215" i="3" s="1"/>
  <c r="F219" i="3"/>
  <c r="G219" i="3" s="1"/>
  <c r="F221" i="3"/>
  <c r="G221" i="3" s="1"/>
  <c r="F216" i="3"/>
  <c r="G216" i="3" s="1"/>
  <c r="F230" i="3"/>
  <c r="G230" i="3" s="1"/>
  <c r="F232" i="3"/>
  <c r="G232" i="3" s="1"/>
  <c r="F234" i="3"/>
  <c r="G234" i="3" s="1"/>
  <c r="F236" i="3"/>
  <c r="G236" i="3" s="1"/>
  <c r="F218" i="3"/>
  <c r="G218" i="3" s="1"/>
  <c r="F222" i="3"/>
  <c r="G222" i="3" s="1"/>
  <c r="F217" i="3"/>
  <c r="G217" i="3" s="1"/>
  <c r="F212" i="3"/>
  <c r="G212" i="3" s="1"/>
  <c r="G371" i="3" l="1"/>
  <c r="G375" i="3" s="1"/>
  <c r="G314" i="3"/>
  <c r="G350" i="3"/>
  <c r="G354" i="3" s="1"/>
  <c r="G322" i="3"/>
  <c r="G293" i="3"/>
  <c r="G281" i="3"/>
  <c r="G273" i="3"/>
  <c r="G261" i="3"/>
  <c r="G253" i="3"/>
  <c r="G301" i="3"/>
  <c r="G238" i="3"/>
  <c r="G223" i="3"/>
  <c r="G326" i="3" l="1"/>
  <c r="G265" i="3"/>
  <c r="G285" i="3"/>
  <c r="G306" i="3"/>
  <c r="E496" i="3" l="1"/>
  <c r="E478" i="3"/>
  <c r="F477" i="3"/>
  <c r="G477" i="3" s="1"/>
  <c r="E466" i="3"/>
  <c r="E465" i="3"/>
  <c r="E464" i="3"/>
  <c r="E480" i="3"/>
  <c r="E484" i="3"/>
  <c r="F511" i="3"/>
  <c r="F510" i="3"/>
  <c r="F509" i="3"/>
  <c r="F508" i="3"/>
  <c r="D508" i="3"/>
  <c r="D509" i="3"/>
  <c r="D510" i="3"/>
  <c r="D511" i="3"/>
  <c r="B511" i="3"/>
  <c r="B510" i="3"/>
  <c r="B509" i="3"/>
  <c r="B508" i="3"/>
  <c r="F507" i="3"/>
  <c r="D507" i="3"/>
  <c r="B507" i="3"/>
  <c r="F506" i="3"/>
  <c r="D506" i="3"/>
  <c r="B506" i="3"/>
  <c r="F505" i="3"/>
  <c r="D505" i="3"/>
  <c r="B505" i="3"/>
  <c r="F504" i="3"/>
  <c r="D504" i="3"/>
  <c r="B504" i="3"/>
  <c r="F503" i="3"/>
  <c r="D503" i="3"/>
  <c r="B503" i="3"/>
  <c r="F502" i="3"/>
  <c r="D502" i="3"/>
  <c r="B502" i="3"/>
  <c r="F501" i="3"/>
  <c r="D501" i="3"/>
  <c r="B501" i="3"/>
  <c r="E482" i="3" l="1"/>
  <c r="F482" i="3" s="1"/>
  <c r="G482" i="3" s="1"/>
  <c r="E463" i="3"/>
  <c r="F463" i="3" s="1"/>
  <c r="G463" i="3" s="1"/>
  <c r="E468" i="3"/>
  <c r="F468" i="3" s="1"/>
  <c r="G468" i="3" s="1"/>
  <c r="E485" i="3"/>
  <c r="F485" i="3" s="1"/>
  <c r="G485" i="3" s="1"/>
  <c r="G509" i="3"/>
  <c r="H509" i="3" s="1"/>
  <c r="I509" i="3" s="1"/>
  <c r="E481" i="3"/>
  <c r="F481" i="3" s="1"/>
  <c r="G481" i="3" s="1"/>
  <c r="E486" i="3"/>
  <c r="F486" i="3" s="1"/>
  <c r="G486" i="3" s="1"/>
  <c r="G506" i="3"/>
  <c r="H506" i="3" s="1"/>
  <c r="I506" i="3" s="1"/>
  <c r="E488" i="3"/>
  <c r="F488" i="3" s="1"/>
  <c r="G488" i="3" s="1"/>
  <c r="E483" i="3"/>
  <c r="F483" i="3" s="1"/>
  <c r="G483" i="3" s="1"/>
  <c r="E479" i="3"/>
  <c r="F479" i="3" s="1"/>
  <c r="G479" i="3" s="1"/>
  <c r="E467" i="3"/>
  <c r="F467" i="3" s="1"/>
  <c r="G467" i="3" s="1"/>
  <c r="F478" i="3"/>
  <c r="G478" i="3" s="1"/>
  <c r="F480" i="3"/>
  <c r="G480" i="3" s="1"/>
  <c r="F484" i="3"/>
  <c r="G484" i="3" s="1"/>
  <c r="F465" i="3"/>
  <c r="G465" i="3" s="1"/>
  <c r="F466" i="3"/>
  <c r="G466" i="3" s="1"/>
  <c r="F464" i="3"/>
  <c r="G464" i="3" s="1"/>
  <c r="G511" i="3"/>
  <c r="H511" i="3" s="1"/>
  <c r="I511" i="3" s="1"/>
  <c r="G503" i="3"/>
  <c r="G508" i="3"/>
  <c r="H508" i="3" s="1"/>
  <c r="I508" i="3" s="1"/>
  <c r="G510" i="3"/>
  <c r="H510" i="3" s="1"/>
  <c r="I510" i="3" s="1"/>
  <c r="G505" i="3"/>
  <c r="H505" i="3" s="1"/>
  <c r="I505" i="3" s="1"/>
  <c r="G502" i="3"/>
  <c r="H502" i="3" s="1"/>
  <c r="G504" i="3"/>
  <c r="H504" i="3" s="1"/>
  <c r="I504" i="3" s="1"/>
  <c r="G507" i="3"/>
  <c r="H507" i="3" s="1"/>
  <c r="I507" i="3" s="1"/>
  <c r="G501" i="3"/>
  <c r="H501" i="3" s="1"/>
  <c r="I501" i="3" s="1"/>
  <c r="H503" i="3"/>
  <c r="I503" i="3" s="1"/>
  <c r="W486" i="3" l="1"/>
  <c r="W468" i="3"/>
  <c r="W488" i="3"/>
  <c r="W466" i="3"/>
  <c r="W482" i="3"/>
  <c r="W479" i="3"/>
  <c r="W478" i="3"/>
  <c r="W463" i="3"/>
  <c r="W481" i="3"/>
  <c r="W477" i="3"/>
  <c r="W461" i="3"/>
  <c r="W487" i="3"/>
  <c r="W467" i="3"/>
  <c r="W483" i="3"/>
  <c r="W485" i="3"/>
  <c r="W484" i="3"/>
  <c r="W465" i="3"/>
  <c r="W464" i="3"/>
  <c r="G489" i="3"/>
  <c r="G469" i="3"/>
  <c r="N501" i="3"/>
  <c r="N509" i="3"/>
  <c r="N513" i="3"/>
  <c r="N511" i="3"/>
  <c r="N515" i="3"/>
  <c r="N503" i="3"/>
  <c r="N507" i="3"/>
  <c r="N512" i="3"/>
  <c r="N510" i="3"/>
  <c r="N508" i="3"/>
  <c r="N502" i="3"/>
  <c r="N516" i="3"/>
  <c r="N517" i="3"/>
  <c r="N514" i="3"/>
  <c r="I502" i="3"/>
  <c r="N504" i="3" s="1"/>
  <c r="AK464" i="3" l="1"/>
  <c r="AL464" i="3" s="1"/>
  <c r="AM464" i="3" s="1"/>
  <c r="Y464" i="3"/>
  <c r="Z464" i="3" s="1"/>
  <c r="AA464" i="3" s="1"/>
  <c r="AG464" i="3"/>
  <c r="AH464" i="3" s="1"/>
  <c r="AI464" i="3" s="1"/>
  <c r="AC464" i="3"/>
  <c r="AD464" i="3" s="1"/>
  <c r="AE464" i="3" s="1"/>
  <c r="AK483" i="3"/>
  <c r="AL483" i="3" s="1"/>
  <c r="AM483" i="3" s="1"/>
  <c r="Y483" i="3"/>
  <c r="Z483" i="3" s="1"/>
  <c r="AA483" i="3" s="1"/>
  <c r="AG483" i="3"/>
  <c r="AH483" i="3" s="1"/>
  <c r="AI483" i="3" s="1"/>
  <c r="AC483" i="3"/>
  <c r="AD483" i="3" s="1"/>
  <c r="AE483" i="3" s="1"/>
  <c r="AC477" i="3"/>
  <c r="AD477" i="3" s="1"/>
  <c r="AE477" i="3" s="1"/>
  <c r="Y477" i="3"/>
  <c r="Z477" i="3" s="1"/>
  <c r="AA477" i="3" s="1"/>
  <c r="AG477" i="3"/>
  <c r="AH477" i="3" s="1"/>
  <c r="AI477" i="3" s="1"/>
  <c r="AK477" i="3"/>
  <c r="AL477" i="3" s="1"/>
  <c r="AM477" i="3" s="1"/>
  <c r="W480" i="3"/>
  <c r="Y466" i="3"/>
  <c r="Z466" i="3" s="1"/>
  <c r="AA466" i="3" s="1"/>
  <c r="AG466" i="3"/>
  <c r="AH466" i="3" s="1"/>
  <c r="AI466" i="3" s="1"/>
  <c r="AC466" i="3"/>
  <c r="AD466" i="3" s="1"/>
  <c r="AE466" i="3" s="1"/>
  <c r="AK466" i="3"/>
  <c r="AL466" i="3" s="1"/>
  <c r="AM466" i="3" s="1"/>
  <c r="AK465" i="3"/>
  <c r="AL465" i="3" s="1"/>
  <c r="AM465" i="3" s="1"/>
  <c r="Y465" i="3"/>
  <c r="Z465" i="3" s="1"/>
  <c r="AA465" i="3" s="1"/>
  <c r="AG465" i="3"/>
  <c r="AH465" i="3" s="1"/>
  <c r="AI465" i="3" s="1"/>
  <c r="AC465" i="3"/>
  <c r="AD465" i="3" s="1"/>
  <c r="AE465" i="3" s="1"/>
  <c r="Y467" i="3"/>
  <c r="Z467" i="3" s="1"/>
  <c r="AA467" i="3" s="1"/>
  <c r="AG467" i="3"/>
  <c r="AH467" i="3" s="1"/>
  <c r="AI467" i="3" s="1"/>
  <c r="AK467" i="3"/>
  <c r="AL467" i="3" s="1"/>
  <c r="AM467" i="3" s="1"/>
  <c r="AC467" i="3"/>
  <c r="AD467" i="3" s="1"/>
  <c r="AE467" i="3" s="1"/>
  <c r="Y481" i="3"/>
  <c r="Z481" i="3" s="1"/>
  <c r="AA481" i="3" s="1"/>
  <c r="AG481" i="3"/>
  <c r="AH481" i="3" s="1"/>
  <c r="AI481" i="3" s="1"/>
  <c r="AC481" i="3"/>
  <c r="AD481" i="3" s="1"/>
  <c r="AE481" i="3" s="1"/>
  <c r="AK481" i="3"/>
  <c r="AL481" i="3" s="1"/>
  <c r="AM481" i="3" s="1"/>
  <c r="W462" i="3"/>
  <c r="AC488" i="3"/>
  <c r="AD488" i="3" s="1"/>
  <c r="AE488" i="3" s="1"/>
  <c r="Y488" i="3"/>
  <c r="Z488" i="3" s="1"/>
  <c r="AA488" i="3" s="1"/>
  <c r="AG488" i="3"/>
  <c r="AH488" i="3" s="1"/>
  <c r="AI488" i="3" s="1"/>
  <c r="AK488" i="3"/>
  <c r="AL488" i="3" s="1"/>
  <c r="AM488" i="3" s="1"/>
  <c r="AC484" i="3"/>
  <c r="AD484" i="3" s="1"/>
  <c r="AE484" i="3" s="1"/>
  <c r="Y484" i="3"/>
  <c r="Z484" i="3" s="1"/>
  <c r="AA484" i="3" s="1"/>
  <c r="AG484" i="3"/>
  <c r="AH484" i="3" s="1"/>
  <c r="AI484" i="3" s="1"/>
  <c r="AK484" i="3"/>
  <c r="AL484" i="3" s="1"/>
  <c r="AM484" i="3" s="1"/>
  <c r="AC487" i="3"/>
  <c r="AD487" i="3" s="1"/>
  <c r="AE487" i="3" s="1"/>
  <c r="Y487" i="3"/>
  <c r="Z487" i="3" s="1"/>
  <c r="AA487" i="3" s="1"/>
  <c r="AK487" i="3"/>
  <c r="AL487" i="3" s="1"/>
  <c r="AM487" i="3" s="1"/>
  <c r="AG487" i="3"/>
  <c r="AH487" i="3" s="1"/>
  <c r="AI487" i="3" s="1"/>
  <c r="AC463" i="3"/>
  <c r="AD463" i="3" s="1"/>
  <c r="AE463" i="3" s="1"/>
  <c r="AK463" i="3"/>
  <c r="AL463" i="3" s="1"/>
  <c r="AM463" i="3" s="1"/>
  <c r="Y463" i="3"/>
  <c r="Z463" i="3" s="1"/>
  <c r="AA463" i="3" s="1"/>
  <c r="AG463" i="3"/>
  <c r="AH463" i="3" s="1"/>
  <c r="AI463" i="3" s="1"/>
  <c r="Y479" i="3"/>
  <c r="Z479" i="3" s="1"/>
  <c r="AA479" i="3" s="1"/>
  <c r="AG479" i="3"/>
  <c r="AH479" i="3" s="1"/>
  <c r="AI479" i="3" s="1"/>
  <c r="AK479" i="3"/>
  <c r="AL479" i="3" s="1"/>
  <c r="AM479" i="3" s="1"/>
  <c r="AC479" i="3"/>
  <c r="AD479" i="3" s="1"/>
  <c r="AE479" i="3" s="1"/>
  <c r="AK468" i="3"/>
  <c r="AL468" i="3" s="1"/>
  <c r="AM468" i="3" s="1"/>
  <c r="Y468" i="3"/>
  <c r="Z468" i="3" s="1"/>
  <c r="AA468" i="3" s="1"/>
  <c r="AG468" i="3"/>
  <c r="AH468" i="3" s="1"/>
  <c r="AI468" i="3" s="1"/>
  <c r="AC468" i="3"/>
  <c r="AD468" i="3" s="1"/>
  <c r="AE468" i="3" s="1"/>
  <c r="AK485" i="3"/>
  <c r="AL485" i="3" s="1"/>
  <c r="AM485" i="3" s="1"/>
  <c r="AC485" i="3"/>
  <c r="AD485" i="3" s="1"/>
  <c r="AE485" i="3" s="1"/>
  <c r="AG485" i="3"/>
  <c r="AH485" i="3" s="1"/>
  <c r="AI485" i="3" s="1"/>
  <c r="Y485" i="3"/>
  <c r="Z485" i="3" s="1"/>
  <c r="AA485" i="3" s="1"/>
  <c r="Y461" i="3"/>
  <c r="Z461" i="3" s="1"/>
  <c r="AA461" i="3" s="1"/>
  <c r="AG461" i="3"/>
  <c r="AH461" i="3" s="1"/>
  <c r="AI461" i="3" s="1"/>
  <c r="AC461" i="3"/>
  <c r="AD461" i="3" s="1"/>
  <c r="AE461" i="3" s="1"/>
  <c r="AK461" i="3"/>
  <c r="AL461" i="3" s="1"/>
  <c r="AM461" i="3" s="1"/>
  <c r="Y478" i="3"/>
  <c r="Z478" i="3" s="1"/>
  <c r="AA478" i="3" s="1"/>
  <c r="AG478" i="3"/>
  <c r="AH478" i="3" s="1"/>
  <c r="AI478" i="3" s="1"/>
  <c r="AC478" i="3"/>
  <c r="AD478" i="3" s="1"/>
  <c r="AE478" i="3" s="1"/>
  <c r="AK478" i="3"/>
  <c r="AL478" i="3" s="1"/>
  <c r="AM478" i="3" s="1"/>
  <c r="Y482" i="3"/>
  <c r="Z482" i="3" s="1"/>
  <c r="AA482" i="3" s="1"/>
  <c r="AG482" i="3"/>
  <c r="AH482" i="3" s="1"/>
  <c r="AI482" i="3" s="1"/>
  <c r="AC482" i="3"/>
  <c r="AD482" i="3" s="1"/>
  <c r="AE482" i="3" s="1"/>
  <c r="AK482" i="3"/>
  <c r="AL482" i="3" s="1"/>
  <c r="AM482" i="3" s="1"/>
  <c r="AC486" i="3"/>
  <c r="AD486" i="3" s="1"/>
  <c r="AE486" i="3" s="1"/>
  <c r="AK486" i="3"/>
  <c r="AL486" i="3" s="1"/>
  <c r="AM486" i="3" s="1"/>
  <c r="Y486" i="3"/>
  <c r="Z486" i="3" s="1"/>
  <c r="AA486" i="3" s="1"/>
  <c r="AG486" i="3"/>
  <c r="AH486" i="3" s="1"/>
  <c r="AI486" i="3" s="1"/>
  <c r="N506" i="3"/>
  <c r="N505" i="3"/>
  <c r="H184" i="3"/>
  <c r="H185" i="3"/>
  <c r="H189" i="3"/>
  <c r="H186" i="3"/>
  <c r="H187" i="3"/>
  <c r="H188" i="3"/>
  <c r="H203" i="3"/>
  <c r="H202" i="3"/>
  <c r="H198" i="3"/>
  <c r="H199" i="3"/>
  <c r="H201" i="3"/>
  <c r="H200" i="3"/>
  <c r="H197" i="3"/>
  <c r="H195" i="3"/>
  <c r="H196" i="3"/>
  <c r="H193" i="3"/>
  <c r="H194" i="3"/>
  <c r="H190" i="3"/>
  <c r="H191" i="3"/>
  <c r="H192" i="3"/>
  <c r="C203" i="3"/>
  <c r="E203" i="3" s="1"/>
  <c r="F203" i="3" s="1"/>
  <c r="G203" i="3" s="1"/>
  <c r="C202" i="3"/>
  <c r="E202" i="3" s="1"/>
  <c r="F202" i="3" s="1"/>
  <c r="G202" i="3" s="1"/>
  <c r="C201" i="3"/>
  <c r="E201" i="3" s="1"/>
  <c r="F201" i="3" s="1"/>
  <c r="G201" i="3" s="1"/>
  <c r="C200" i="3"/>
  <c r="E200" i="3" s="1"/>
  <c r="F200" i="3" s="1"/>
  <c r="G200" i="3" s="1"/>
  <c r="C199" i="3"/>
  <c r="E199" i="3" s="1"/>
  <c r="F199" i="3" s="1"/>
  <c r="G199" i="3" s="1"/>
  <c r="C198" i="3"/>
  <c r="E198" i="3" s="1"/>
  <c r="F198" i="3" s="1"/>
  <c r="G198" i="3" s="1"/>
  <c r="C197" i="3"/>
  <c r="E197" i="3" s="1"/>
  <c r="F197" i="3" s="1"/>
  <c r="G197" i="3" s="1"/>
  <c r="C196" i="3"/>
  <c r="E196" i="3" s="1"/>
  <c r="F196" i="3" s="1"/>
  <c r="G196" i="3" s="1"/>
  <c r="C195" i="3"/>
  <c r="E195" i="3" s="1"/>
  <c r="F195" i="3" s="1"/>
  <c r="G195" i="3" s="1"/>
  <c r="C194" i="3"/>
  <c r="E194" i="3" s="1"/>
  <c r="F194" i="3" s="1"/>
  <c r="G194" i="3" s="1"/>
  <c r="C193" i="3"/>
  <c r="E193" i="3" s="1"/>
  <c r="F193" i="3" s="1"/>
  <c r="G193" i="3" s="1"/>
  <c r="C192" i="3"/>
  <c r="E192" i="3" s="1"/>
  <c r="F192" i="3" s="1"/>
  <c r="G192" i="3" s="1"/>
  <c r="C191" i="3"/>
  <c r="E191" i="3" s="1"/>
  <c r="F191" i="3" s="1"/>
  <c r="G191" i="3" s="1"/>
  <c r="C190" i="3"/>
  <c r="E190" i="3" s="1"/>
  <c r="F190" i="3" s="1"/>
  <c r="G190" i="3" s="1"/>
  <c r="C188" i="3"/>
  <c r="E188" i="3" s="1"/>
  <c r="F188" i="3" s="1"/>
  <c r="G188" i="3" s="1"/>
  <c r="C187" i="3"/>
  <c r="E187" i="3" s="1"/>
  <c r="F187" i="3" s="1"/>
  <c r="G187" i="3" s="1"/>
  <c r="C186" i="3"/>
  <c r="E186" i="3" s="1"/>
  <c r="F186" i="3" s="1"/>
  <c r="G186" i="3" s="1"/>
  <c r="C185" i="3"/>
  <c r="E185" i="3" s="1"/>
  <c r="F185" i="3" s="1"/>
  <c r="G185" i="3" s="1"/>
  <c r="C184" i="3"/>
  <c r="E184" i="3" s="1"/>
  <c r="F184" i="3" s="1"/>
  <c r="G184" i="3" s="1"/>
  <c r="C189" i="3"/>
  <c r="E189" i="3" s="1"/>
  <c r="F189" i="3" s="1"/>
  <c r="G189" i="3" s="1"/>
  <c r="D179" i="3"/>
  <c r="E179" i="3"/>
  <c r="F179" i="3"/>
  <c r="C179" i="3"/>
  <c r="C159" i="3"/>
  <c r="D159" i="3"/>
  <c r="E159" i="3"/>
  <c r="F159" i="3"/>
  <c r="G159" i="3"/>
  <c r="C160" i="3"/>
  <c r="D160" i="3"/>
  <c r="E160" i="3"/>
  <c r="F160" i="3"/>
  <c r="G160" i="3"/>
  <c r="C161" i="3"/>
  <c r="D161" i="3"/>
  <c r="E161" i="3"/>
  <c r="F161" i="3"/>
  <c r="G161" i="3"/>
  <c r="C162" i="3"/>
  <c r="D162" i="3"/>
  <c r="E162" i="3"/>
  <c r="F162" i="3"/>
  <c r="G162" i="3"/>
  <c r="C163" i="3"/>
  <c r="D163" i="3"/>
  <c r="E163" i="3"/>
  <c r="F163" i="3"/>
  <c r="G163" i="3"/>
  <c r="C164" i="3"/>
  <c r="D164" i="3"/>
  <c r="E164" i="3"/>
  <c r="F164" i="3"/>
  <c r="G164" i="3"/>
  <c r="C165" i="3"/>
  <c r="D165" i="3"/>
  <c r="E165" i="3"/>
  <c r="F165" i="3"/>
  <c r="G165" i="3"/>
  <c r="C166" i="3"/>
  <c r="D166" i="3"/>
  <c r="E166" i="3"/>
  <c r="F166" i="3"/>
  <c r="G166" i="3"/>
  <c r="C167" i="3"/>
  <c r="D167" i="3"/>
  <c r="E167" i="3"/>
  <c r="F167" i="3"/>
  <c r="G167" i="3"/>
  <c r="C168" i="3"/>
  <c r="D168" i="3"/>
  <c r="E168" i="3"/>
  <c r="F168" i="3"/>
  <c r="G168" i="3"/>
  <c r="C169" i="3"/>
  <c r="D169" i="3"/>
  <c r="E169" i="3"/>
  <c r="F169" i="3"/>
  <c r="G169" i="3"/>
  <c r="C170" i="3"/>
  <c r="D170" i="3"/>
  <c r="E170" i="3"/>
  <c r="F170" i="3"/>
  <c r="G170" i="3"/>
  <c r="C171" i="3"/>
  <c r="D171" i="3"/>
  <c r="E171" i="3"/>
  <c r="F171" i="3"/>
  <c r="G171" i="3"/>
  <c r="C172" i="3"/>
  <c r="D172" i="3"/>
  <c r="E172" i="3"/>
  <c r="F172" i="3"/>
  <c r="G172" i="3"/>
  <c r="C173" i="3"/>
  <c r="D173" i="3"/>
  <c r="E173" i="3"/>
  <c r="F173" i="3"/>
  <c r="G173" i="3"/>
  <c r="C174" i="3"/>
  <c r="D174" i="3"/>
  <c r="E174" i="3"/>
  <c r="F174" i="3"/>
  <c r="G174" i="3"/>
  <c r="C175" i="3"/>
  <c r="D175" i="3"/>
  <c r="E175" i="3"/>
  <c r="F175" i="3"/>
  <c r="G175" i="3"/>
  <c r="C176" i="3"/>
  <c r="D176" i="3"/>
  <c r="E176" i="3"/>
  <c r="F176" i="3"/>
  <c r="G176" i="3"/>
  <c r="C177" i="3"/>
  <c r="D177" i="3"/>
  <c r="E177" i="3"/>
  <c r="F177" i="3"/>
  <c r="G177" i="3"/>
  <c r="D158" i="3"/>
  <c r="E158" i="3"/>
  <c r="F158" i="3"/>
  <c r="G158" i="3"/>
  <c r="C158" i="3"/>
  <c r="C145" i="3"/>
  <c r="D145" i="3" s="1"/>
  <c r="C144" i="3"/>
  <c r="D144" i="3" s="1"/>
  <c r="C143" i="3"/>
  <c r="D143" i="3" s="1"/>
  <c r="C142" i="3"/>
  <c r="D142" i="3" s="1"/>
  <c r="C141" i="3"/>
  <c r="D141" i="3" s="1"/>
  <c r="C140" i="3"/>
  <c r="D140" i="3" s="1"/>
  <c r="C139" i="3"/>
  <c r="D139" i="3" s="1"/>
  <c r="C138" i="3"/>
  <c r="D138" i="3" s="1"/>
  <c r="C137" i="3"/>
  <c r="D137" i="3" s="1"/>
  <c r="C136" i="3"/>
  <c r="D136" i="3" s="1"/>
  <c r="C135" i="3"/>
  <c r="D135" i="3" s="1"/>
  <c r="C134" i="3"/>
  <c r="D134" i="3" s="1"/>
  <c r="C133" i="3"/>
  <c r="D133" i="3" s="1"/>
  <c r="C132" i="3"/>
  <c r="D132" i="3" s="1"/>
  <c r="C131" i="3"/>
  <c r="D131" i="3" s="1"/>
  <c r="C130" i="3"/>
  <c r="D130" i="3" s="1"/>
  <c r="C129" i="3"/>
  <c r="D129" i="3" s="1"/>
  <c r="C128" i="3"/>
  <c r="D128" i="3" s="1"/>
  <c r="C127" i="3"/>
  <c r="D127" i="3" s="1"/>
  <c r="C126" i="3"/>
  <c r="D126" i="3" s="1"/>
  <c r="C104" i="3"/>
  <c r="D104" i="3" s="1"/>
  <c r="C105" i="3"/>
  <c r="D105" i="3" s="1"/>
  <c r="C106" i="3"/>
  <c r="D106" i="3" s="1"/>
  <c r="C107" i="3"/>
  <c r="D107" i="3" s="1"/>
  <c r="C108" i="3"/>
  <c r="D108" i="3" s="1"/>
  <c r="C109" i="3"/>
  <c r="D109" i="3" s="1"/>
  <c r="C110" i="3"/>
  <c r="D110" i="3" s="1"/>
  <c r="C111" i="3"/>
  <c r="D111" i="3" s="1"/>
  <c r="C112" i="3"/>
  <c r="D112" i="3" s="1"/>
  <c r="C113" i="3"/>
  <c r="D113" i="3" s="1"/>
  <c r="C114" i="3"/>
  <c r="D114" i="3" s="1"/>
  <c r="C115" i="3"/>
  <c r="D115" i="3" s="1"/>
  <c r="C116" i="3"/>
  <c r="D116" i="3" s="1"/>
  <c r="C117" i="3"/>
  <c r="D117" i="3" s="1"/>
  <c r="C118" i="3"/>
  <c r="D118" i="3" s="1"/>
  <c r="C119" i="3"/>
  <c r="D119" i="3" s="1"/>
  <c r="C120" i="3"/>
  <c r="D120" i="3" s="1"/>
  <c r="C121" i="3"/>
  <c r="D121" i="3" s="1"/>
  <c r="C122" i="3"/>
  <c r="D122" i="3" s="1"/>
  <c r="C103" i="3"/>
  <c r="D103" i="3" s="1"/>
  <c r="G68" i="3"/>
  <c r="B98" i="3" s="1"/>
  <c r="G48" i="3"/>
  <c r="H48" i="3"/>
  <c r="G49" i="3"/>
  <c r="H49" i="3"/>
  <c r="G50" i="3"/>
  <c r="H50" i="3"/>
  <c r="G51" i="3"/>
  <c r="H51" i="3"/>
  <c r="G52" i="3"/>
  <c r="H52" i="3"/>
  <c r="G53" i="3"/>
  <c r="H53" i="3"/>
  <c r="G54" i="3"/>
  <c r="H54" i="3"/>
  <c r="G55" i="3"/>
  <c r="H55" i="3"/>
  <c r="G56" i="3"/>
  <c r="H56" i="3"/>
  <c r="G57" i="3"/>
  <c r="H57" i="3"/>
  <c r="G58" i="3"/>
  <c r="H58" i="3"/>
  <c r="G59" i="3"/>
  <c r="H59" i="3"/>
  <c r="G60" i="3"/>
  <c r="H60" i="3"/>
  <c r="G61" i="3"/>
  <c r="H61" i="3"/>
  <c r="G62" i="3"/>
  <c r="H62" i="3"/>
  <c r="G63" i="3"/>
  <c r="H63" i="3"/>
  <c r="G64" i="3"/>
  <c r="H64" i="3"/>
  <c r="G65" i="3"/>
  <c r="H65" i="3"/>
  <c r="G66" i="3"/>
  <c r="H66" i="3"/>
  <c r="H47" i="3"/>
  <c r="G47" i="3"/>
  <c r="B67" i="3"/>
  <c r="B58" i="3" s="1"/>
  <c r="C58" i="3" s="1"/>
  <c r="D58" i="3" s="1"/>
  <c r="AC462" i="3" l="1"/>
  <c r="AD462" i="3" s="1"/>
  <c r="AE462" i="3" s="1"/>
  <c r="AK462" i="3"/>
  <c r="AL462" i="3" s="1"/>
  <c r="AM462" i="3" s="1"/>
  <c r="AM469" i="3" s="1"/>
  <c r="Y462" i="3"/>
  <c r="Z462" i="3" s="1"/>
  <c r="AA462" i="3" s="1"/>
  <c r="AA469" i="3" s="1"/>
  <c r="AG462" i="3"/>
  <c r="AH462" i="3" s="1"/>
  <c r="AI462" i="3" s="1"/>
  <c r="AI469" i="3" s="1"/>
  <c r="AE469" i="3"/>
  <c r="Y480" i="3"/>
  <c r="Z480" i="3" s="1"/>
  <c r="AA480" i="3" s="1"/>
  <c r="AA489" i="3" s="1"/>
  <c r="AG480" i="3"/>
  <c r="AH480" i="3" s="1"/>
  <c r="AI480" i="3" s="1"/>
  <c r="AI489" i="3" s="1"/>
  <c r="AK480" i="3"/>
  <c r="AL480" i="3" s="1"/>
  <c r="AM480" i="3" s="1"/>
  <c r="AM489" i="3" s="1"/>
  <c r="AC480" i="3"/>
  <c r="AD480" i="3" s="1"/>
  <c r="AE480" i="3" s="1"/>
  <c r="AE489" i="3"/>
  <c r="B97" i="3"/>
  <c r="B60" i="3"/>
  <c r="C60" i="3" s="1"/>
  <c r="D60" i="3" s="1"/>
  <c r="B52" i="3"/>
  <c r="C52" i="3" s="1"/>
  <c r="D52" i="3" s="1"/>
  <c r="B66" i="3"/>
  <c r="C66" i="3" s="1"/>
  <c r="D66" i="3" s="1"/>
  <c r="B62" i="3"/>
  <c r="C62" i="3" s="1"/>
  <c r="D62" i="3" s="1"/>
  <c r="B54" i="3"/>
  <c r="C54" i="3" s="1"/>
  <c r="D54" i="3" s="1"/>
  <c r="B50" i="3"/>
  <c r="C50" i="3" s="1"/>
  <c r="D50" i="3" s="1"/>
  <c r="B65" i="3"/>
  <c r="C65" i="3" s="1"/>
  <c r="D65" i="3" s="1"/>
  <c r="B61" i="3"/>
  <c r="C61" i="3" s="1"/>
  <c r="D61" i="3" s="1"/>
  <c r="B57" i="3"/>
  <c r="C57" i="3" s="1"/>
  <c r="D57" i="3" s="1"/>
  <c r="B53" i="3"/>
  <c r="C53" i="3" s="1"/>
  <c r="D53" i="3" s="1"/>
  <c r="B49" i="3"/>
  <c r="C49" i="3" s="1"/>
  <c r="D49" i="3" s="1"/>
  <c r="B64" i="3"/>
  <c r="C64" i="3" s="1"/>
  <c r="D64" i="3" s="1"/>
  <c r="B56" i="3"/>
  <c r="C56" i="3" s="1"/>
  <c r="D56" i="3" s="1"/>
  <c r="B48" i="3"/>
  <c r="C48" i="3" s="1"/>
  <c r="D48" i="3" s="1"/>
  <c r="B47" i="3"/>
  <c r="C47" i="3" s="1"/>
  <c r="D47" i="3" s="1"/>
  <c r="B63" i="3"/>
  <c r="C63" i="3" s="1"/>
  <c r="D63" i="3" s="1"/>
  <c r="B59" i="3"/>
  <c r="C59" i="3" s="1"/>
  <c r="D59" i="3" s="1"/>
  <c r="B55" i="3"/>
  <c r="C55" i="3" s="1"/>
  <c r="D55" i="3" s="1"/>
  <c r="B51" i="3"/>
  <c r="C51" i="3" s="1"/>
  <c r="D51" i="3" s="1"/>
  <c r="G204" i="3"/>
  <c r="H166" i="3"/>
  <c r="B166" i="3" s="1"/>
  <c r="H174" i="3"/>
  <c r="B174" i="3" s="1"/>
  <c r="H173" i="3"/>
  <c r="B173" i="3" s="1"/>
  <c r="H162" i="3"/>
  <c r="B162" i="3" s="1"/>
  <c r="H170" i="3"/>
  <c r="B170" i="3" s="1"/>
  <c r="H164" i="3"/>
  <c r="B164" i="3" s="1"/>
  <c r="H177" i="3"/>
  <c r="B177" i="3" s="1"/>
  <c r="H168" i="3"/>
  <c r="B168" i="3" s="1"/>
  <c r="H167" i="3"/>
  <c r="B167" i="3" s="1"/>
  <c r="H161" i="3"/>
  <c r="B161" i="3" s="1"/>
  <c r="H163" i="3"/>
  <c r="B163" i="3" s="1"/>
  <c r="H176" i="3"/>
  <c r="B176" i="3" s="1"/>
  <c r="H175" i="3"/>
  <c r="B175" i="3" s="1"/>
  <c r="H169" i="3"/>
  <c r="B169" i="3" s="1"/>
  <c r="H160" i="3"/>
  <c r="B160" i="3" s="1"/>
  <c r="H159" i="3"/>
  <c r="B159" i="3" s="1"/>
  <c r="H172" i="3"/>
  <c r="B172" i="3" s="1"/>
  <c r="H171" i="3"/>
  <c r="B171" i="3" s="1"/>
  <c r="H165" i="3"/>
  <c r="B165" i="3" s="1"/>
  <c r="H158" i="3"/>
  <c r="B158" i="3" s="1"/>
  <c r="I47" i="3"/>
  <c r="F47" i="3" s="1"/>
  <c r="I66" i="3"/>
  <c r="F66" i="3" s="1"/>
  <c r="I64" i="3"/>
  <c r="F64" i="3" s="1"/>
  <c r="I62" i="3"/>
  <c r="F62" i="3" s="1"/>
  <c r="I60" i="3"/>
  <c r="F60" i="3" s="1"/>
  <c r="I58" i="3"/>
  <c r="F58" i="3" s="1"/>
  <c r="I56" i="3"/>
  <c r="F56" i="3" s="1"/>
  <c r="I54" i="3"/>
  <c r="F54" i="3" s="1"/>
  <c r="I52" i="3"/>
  <c r="F52" i="3" s="1"/>
  <c r="I50" i="3"/>
  <c r="F50" i="3" s="1"/>
  <c r="I48" i="3"/>
  <c r="F48" i="3" s="1"/>
  <c r="I65" i="3"/>
  <c r="F65" i="3" s="1"/>
  <c r="I61" i="3"/>
  <c r="F61" i="3" s="1"/>
  <c r="I59" i="3"/>
  <c r="F59" i="3" s="1"/>
  <c r="I57" i="3"/>
  <c r="F57" i="3" s="1"/>
  <c r="I55" i="3"/>
  <c r="F55" i="3" s="1"/>
  <c r="I53" i="3"/>
  <c r="F53" i="3" s="1"/>
  <c r="I51" i="3"/>
  <c r="F51" i="3" s="1"/>
  <c r="I49" i="3"/>
  <c r="F49" i="3" s="1"/>
  <c r="I63" i="3"/>
  <c r="F63" i="3" s="1"/>
  <c r="B9" i="3"/>
  <c r="B8" i="3"/>
  <c r="B207" i="3" l="1"/>
  <c r="B29" i="4"/>
  <c r="E497" i="3"/>
  <c r="D67" i="3"/>
  <c r="H178" i="3"/>
  <c r="I67" i="3"/>
</calcChain>
</file>

<file path=xl/sharedStrings.xml><?xml version="1.0" encoding="utf-8"?>
<sst xmlns="http://schemas.openxmlformats.org/spreadsheetml/2006/main" count="233" uniqueCount="91">
  <si>
    <t>MHz</t>
  </si>
  <si>
    <t>m</t>
  </si>
  <si>
    <t>unc</t>
  </si>
  <si>
    <t>nat ab (%)</t>
  </si>
  <si>
    <t>nuc spin</t>
  </si>
  <si>
    <t>79Br</t>
  </si>
  <si>
    <t>81Br</t>
  </si>
  <si>
    <t>From A. Honig, M. Mandel, M. L. Stitch, C. H. Townes, Phys. Rev., 96, 629-642 (1954)</t>
  </si>
  <si>
    <r>
      <t>J=1</t>
    </r>
    <r>
      <rPr>
        <sz val="11"/>
        <color theme="1"/>
        <rFont val="Calibri"/>
        <family val="2"/>
      </rPr>
      <t>→</t>
    </r>
    <r>
      <rPr>
        <sz val="11"/>
        <color theme="1"/>
        <rFont val="Calibri"/>
        <family val="2"/>
        <scheme val="minor"/>
      </rPr>
      <t>2 and 2→3</t>
    </r>
  </si>
  <si>
    <t>23Na</t>
  </si>
  <si>
    <t>Model1</t>
  </si>
  <si>
    <t>dev</t>
  </si>
  <si>
    <t>dev^2</t>
  </si>
  <si>
    <t>Model2</t>
  </si>
  <si>
    <t>dev1^2</t>
  </si>
  <si>
    <t>dev2^2</t>
  </si>
  <si>
    <t>devmin</t>
  </si>
  <si>
    <t>"J+1"</t>
  </si>
  <si>
    <t>J</t>
  </si>
  <si>
    <t>J+1</t>
  </si>
  <si>
    <t>2B</t>
  </si>
  <si>
    <t>Appears to be vibrational progression with some fine structure</t>
  </si>
  <si>
    <t>Would also include a second isotope</t>
  </si>
  <si>
    <t>Model</t>
  </si>
  <si>
    <t>dev3^2</t>
  </si>
  <si>
    <t>dev4^2</t>
  </si>
  <si>
    <t>dev5^2</t>
  </si>
  <si>
    <t>v</t>
  </si>
  <si>
    <t>2a</t>
  </si>
  <si>
    <r>
      <t>B</t>
    </r>
    <r>
      <rPr>
        <vertAlign val="subscript"/>
        <sz val="11"/>
        <color theme="1"/>
        <rFont val="Calibri"/>
        <family val="2"/>
        <scheme val="minor"/>
      </rPr>
      <t>e</t>
    </r>
  </si>
  <si>
    <r>
      <rPr>
        <sz val="11"/>
        <color theme="1"/>
        <rFont val="Calibri"/>
        <family val="2"/>
      </rPr>
      <t>α</t>
    </r>
    <r>
      <rPr>
        <vertAlign val="subscript"/>
        <sz val="11"/>
        <color theme="1"/>
        <rFont val="Calibri"/>
        <family val="2"/>
        <scheme val="minor"/>
      </rPr>
      <t>e</t>
    </r>
  </si>
  <si>
    <t>I</t>
  </si>
  <si>
    <t>I+1</t>
  </si>
  <si>
    <t>F</t>
  </si>
  <si>
    <t>F+1</t>
  </si>
  <si>
    <t>G</t>
  </si>
  <si>
    <t>G+1</t>
  </si>
  <si>
    <t>Casimir</t>
  </si>
  <si>
    <r>
      <rPr>
        <sz val="11"/>
        <color theme="1"/>
        <rFont val="Calibri"/>
        <family val="2"/>
      </rPr>
      <t xml:space="preserve">μ </t>
    </r>
    <r>
      <rPr>
        <sz val="11"/>
        <color theme="1"/>
        <rFont val="Calibri"/>
        <family val="2"/>
        <scheme val="minor"/>
      </rPr>
      <t>ratio</t>
    </r>
  </si>
  <si>
    <t>?</t>
  </si>
  <si>
    <r>
      <rPr>
        <vertAlign val="superscript"/>
        <sz val="11"/>
        <color theme="1"/>
        <rFont val="Calibri"/>
        <family val="2"/>
        <scheme val="minor"/>
      </rPr>
      <t>23</t>
    </r>
    <r>
      <rPr>
        <sz val="11"/>
        <color theme="1"/>
        <rFont val="Calibri"/>
        <family val="2"/>
        <scheme val="minor"/>
      </rPr>
      <t>Na</t>
    </r>
    <r>
      <rPr>
        <vertAlign val="superscript"/>
        <sz val="11"/>
        <color theme="1"/>
        <rFont val="Calibri"/>
        <family val="2"/>
        <scheme val="minor"/>
      </rPr>
      <t>81</t>
    </r>
    <r>
      <rPr>
        <sz val="11"/>
        <color theme="1"/>
        <rFont val="Calibri"/>
        <family val="2"/>
        <scheme val="minor"/>
      </rPr>
      <t>Br</t>
    </r>
  </si>
  <si>
    <r>
      <rPr>
        <vertAlign val="superscript"/>
        <sz val="11"/>
        <color theme="1"/>
        <rFont val="Calibri"/>
        <family val="2"/>
        <scheme val="minor"/>
      </rPr>
      <t>23</t>
    </r>
    <r>
      <rPr>
        <sz val="11"/>
        <color theme="1"/>
        <rFont val="Calibri"/>
        <family val="2"/>
        <scheme val="minor"/>
      </rPr>
      <t>Na</t>
    </r>
    <r>
      <rPr>
        <vertAlign val="superscript"/>
        <sz val="11"/>
        <color theme="1"/>
        <rFont val="Calibri"/>
        <family val="2"/>
        <scheme val="minor"/>
      </rPr>
      <t>79</t>
    </r>
    <r>
      <rPr>
        <sz val="11"/>
        <color theme="1"/>
        <rFont val="Calibri"/>
        <family val="2"/>
        <scheme val="minor"/>
      </rPr>
      <t>Br</t>
    </r>
  </si>
  <si>
    <t xml:space="preserve"> </t>
  </si>
  <si>
    <t>Frequency</t>
  </si>
  <si>
    <t>Model5</t>
  </si>
  <si>
    <t>Based on Frequency ratio splitting</t>
  </si>
  <si>
    <t>J=1</t>
  </si>
  <si>
    <t>Partitioning 1</t>
  </si>
  <si>
    <t>Partitioning 2</t>
  </si>
  <si>
    <t>Partitioning 3</t>
  </si>
  <si>
    <t>Partitioning 4</t>
  </si>
  <si>
    <t>x</t>
  </si>
  <si>
    <t>Can we assign remaining J=1 transitions?</t>
  </si>
  <si>
    <t>Unassigned</t>
  </si>
  <si>
    <t>definite</t>
  </si>
  <si>
    <t>likely</t>
  </si>
  <si>
    <t>F'</t>
  </si>
  <si>
    <t>J=2</t>
  </si>
  <si>
    <t>minimization using J=1 parameters didn't affect the results.</t>
  </si>
  <si>
    <t>Model 1</t>
  </si>
  <si>
    <r>
      <t>γ</t>
    </r>
    <r>
      <rPr>
        <vertAlign val="subscript"/>
        <sz val="11"/>
        <color theme="1"/>
        <rFont val="Calibri"/>
        <family val="2"/>
      </rPr>
      <t>e</t>
    </r>
  </si>
  <si>
    <r>
      <t>D</t>
    </r>
    <r>
      <rPr>
        <vertAlign val="subscript"/>
        <sz val="11"/>
        <color theme="1"/>
        <rFont val="Calibri"/>
        <family val="2"/>
      </rPr>
      <t>e</t>
    </r>
  </si>
  <si>
    <t>eQq</t>
  </si>
  <si>
    <t>Model 2</t>
  </si>
  <si>
    <t>Model 3</t>
  </si>
  <si>
    <t>Model 4</t>
  </si>
  <si>
    <t>Model 1-1</t>
  </si>
  <si>
    <t>dCas</t>
  </si>
  <si>
    <t>Model 2-1</t>
  </si>
  <si>
    <t>Model 3-1</t>
  </si>
  <si>
    <t>Model 4-1</t>
  </si>
  <si>
    <t>Plot the spectra.</t>
  </si>
  <si>
    <t>Cluster analysis.</t>
  </si>
  <si>
    <t>Assign clusters to J.</t>
  </si>
  <si>
    <t>Plot effective rotational constants</t>
  </si>
  <si>
    <t>Plot effective rotational constants with corrected point.</t>
  </si>
  <si>
    <t>Cluster analysis on B</t>
  </si>
  <si>
    <t>Assume a single isotope at first</t>
  </si>
  <si>
    <t>diff with same assignment</t>
  </si>
  <si>
    <t>Cluster 1 from negative residuals</t>
  </si>
  <si>
    <t>Cluster 1 from positive residuals</t>
  </si>
  <si>
    <t>B ratio from clusters</t>
  </si>
  <si>
    <t>Based on the frequency ratios for J = 1, 6 of them could correspond to isotopic pairs, but at most three of them can because of three common frequencies. Four possible ways to partition</t>
  </si>
  <si>
    <t>Possible pairs</t>
  </si>
  <si>
    <t>18095.95, 17856.57 cannot belong to observed isotopologue ratios</t>
  </si>
  <si>
    <t>18080.13, 18070 belong to 23Na79Br, 17868.49 must belong to 23Na81Br.</t>
  </si>
  <si>
    <t>17971.0 cannot belong to both, 17968.42 cannot belong to both.</t>
  </si>
  <si>
    <t>26455 cannot belong to observed isotopologue ratios</t>
  </si>
  <si>
    <t>Now let us assign J = 2 transitions.</t>
  </si>
  <si>
    <t>Assign remaining frequency at 26455.8</t>
  </si>
  <si>
    <t>Now that all bands are assigned, Model fitting.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</si>
</sst>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0.000000000"/>
    <numFmt numFmtId="165" formatCode="0.0"/>
    <numFmt numFmtId="166" formatCode="0.000"/>
    <numFmt numFmtId="167" formatCode="0.0000"/>
    <numFmt numFmtId="168" formatCode="0.00000"/>
    <numFmt numFmtId="169" formatCode="0.00000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sz val="10.45"/>
      <color theme="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vertAlign val="subscript"/>
      <sz val="11"/>
      <color theme="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00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2" fillId="0" borderId="0" xfId="0" applyFont="1"/>
    <xf numFmtId="164" fontId="2" fillId="0" borderId="0" xfId="0" applyNumberFormat="1" applyFont="1"/>
    <xf numFmtId="164" fontId="0" fillId="0" borderId="0" xfId="0" applyNumberFormat="1"/>
    <xf numFmtId="2" fontId="0" fillId="0" borderId="0" xfId="0" applyNumberFormat="1"/>
    <xf numFmtId="165" fontId="0" fillId="0" borderId="0" xfId="0" applyNumberFormat="1"/>
    <xf numFmtId="166" fontId="0" fillId="0" borderId="0" xfId="0" applyNumberFormat="1"/>
    <xf numFmtId="167" fontId="0" fillId="0" borderId="0" xfId="0" applyNumberFormat="1"/>
    <xf numFmtId="166" fontId="0" fillId="2" borderId="0" xfId="0" applyNumberFormat="1" applyFill="1"/>
    <xf numFmtId="0" fontId="1" fillId="0" borderId="0" xfId="0" applyFont="1"/>
    <xf numFmtId="0" fontId="0" fillId="2" borderId="0" xfId="0" applyFill="1"/>
    <xf numFmtId="168" fontId="0" fillId="0" borderId="0" xfId="0" applyNumberFormat="1"/>
    <xf numFmtId="168" fontId="0" fillId="0" borderId="0" xfId="0" applyNumberFormat="1" applyFill="1"/>
    <xf numFmtId="0" fontId="0" fillId="3" borderId="0" xfId="0" applyFill="1"/>
    <xf numFmtId="0" fontId="0" fillId="4" borderId="0" xfId="0" applyFill="1"/>
    <xf numFmtId="0" fontId="5" fillId="0" borderId="0" xfId="0" applyFont="1"/>
    <xf numFmtId="2" fontId="0" fillId="4" borderId="0" xfId="0" applyNumberFormat="1" applyFill="1"/>
    <xf numFmtId="2" fontId="0" fillId="0" borderId="0" xfId="0" applyNumberFormat="1" applyFill="1"/>
    <xf numFmtId="1" fontId="0" fillId="0" borderId="0" xfId="0" applyNumberFormat="1"/>
    <xf numFmtId="165" fontId="0" fillId="0" borderId="0" xfId="0" applyNumberFormat="1" applyFill="1"/>
    <xf numFmtId="165" fontId="0" fillId="0" borderId="0" xfId="0" applyNumberFormat="1" applyFont="1" applyFill="1"/>
    <xf numFmtId="1" fontId="0" fillId="0" borderId="0" xfId="0" applyNumberFormat="1" applyFill="1"/>
    <xf numFmtId="1" fontId="0" fillId="0" borderId="0" xfId="0" applyNumberFormat="1" applyFont="1" applyFill="1"/>
    <xf numFmtId="169" fontId="0" fillId="0" borderId="0" xfId="0" applyNumberFormat="1"/>
    <xf numFmtId="0" fontId="2" fillId="2" borderId="0" xfId="0" applyFont="1" applyFill="1"/>
    <xf numFmtId="2" fontId="0" fillId="2" borderId="0" xfId="0" applyNumberForma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21.xml.rels><?xml version="1.0" encoding="UTF-8" standalone="yes"?>
<Relationships xmlns="http://schemas.openxmlformats.org/package/2006/relationships"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22.xml.rels><?xml version="1.0" encoding="UTF-8" standalone="yes"?>
<Relationships xmlns="http://schemas.openxmlformats.org/package/2006/relationships"><Relationship Id="rId2" Type="http://schemas.microsoft.com/office/2011/relationships/chartColorStyle" Target="colors22.xml"/><Relationship Id="rId1" Type="http://schemas.microsoft.com/office/2011/relationships/chartStyle" Target="style22.xml"/></Relationships>
</file>

<file path=xl/charts/_rels/chart23.xml.rels><?xml version="1.0" encoding="UTF-8" standalone="yes"?>
<Relationships xmlns="http://schemas.openxmlformats.org/package/2006/relationships"><Relationship Id="rId2" Type="http://schemas.microsoft.com/office/2011/relationships/chartColorStyle" Target="colors23.xml"/><Relationship Id="rId1" Type="http://schemas.microsoft.com/office/2011/relationships/chartStyle" Target="style23.xml"/></Relationships>
</file>

<file path=xl/charts/_rels/chart24.xml.rels><?xml version="1.0" encoding="UTF-8" standalone="yes"?>
<Relationships xmlns="http://schemas.openxmlformats.org/package/2006/relationships"><Relationship Id="rId2" Type="http://schemas.microsoft.com/office/2011/relationships/chartColorStyle" Target="colors24.xml"/><Relationship Id="rId1" Type="http://schemas.microsoft.com/office/2011/relationships/chartStyle" Target="style24.xml"/></Relationships>
</file>

<file path=xl/charts/_rels/chart25.xml.rels><?xml version="1.0" encoding="UTF-8" standalone="yes"?>
<Relationships xmlns="http://schemas.openxmlformats.org/package/2006/relationships"><Relationship Id="rId2" Type="http://schemas.microsoft.com/office/2011/relationships/chartColorStyle" Target="colors25.xml"/><Relationship Id="rId1" Type="http://schemas.microsoft.com/office/2011/relationships/chartStyle" Target="style25.xml"/></Relationships>
</file>

<file path=xl/charts/_rels/chart26.xml.rels><?xml version="1.0" encoding="UTF-8" standalone="yes"?>
<Relationships xmlns="http://schemas.openxmlformats.org/package/2006/relationships"><Relationship Id="rId2" Type="http://schemas.microsoft.com/office/2011/relationships/chartColorStyle" Target="colors26.xml"/><Relationship Id="rId1" Type="http://schemas.microsoft.com/office/2011/relationships/chartStyle" Target="style26.xml"/></Relationships>
</file>

<file path=xl/charts/_rels/chart27.xml.rels><?xml version="1.0" encoding="UTF-8" standalone="yes"?>
<Relationships xmlns="http://schemas.openxmlformats.org/package/2006/relationships"><Relationship Id="rId2" Type="http://schemas.microsoft.com/office/2011/relationships/chartColorStyle" Target="colors27.xml"/><Relationship Id="rId1" Type="http://schemas.microsoft.com/office/2011/relationships/chartStyle" Target="style27.xml"/></Relationships>
</file>

<file path=xl/charts/_rels/chart28.xml.rels><?xml version="1.0" encoding="UTF-8" standalone="yes"?>
<Relationships xmlns="http://schemas.openxmlformats.org/package/2006/relationships"><Relationship Id="rId2" Type="http://schemas.microsoft.com/office/2011/relationships/chartColorStyle" Target="colors28.xml"/><Relationship Id="rId1" Type="http://schemas.microsoft.com/office/2011/relationships/chartStyle" Target="style28.xml"/></Relationships>
</file>

<file path=xl/charts/_rels/chart29.xml.rels><?xml version="1.0" encoding="UTF-8" standalone="yes"?>
<Relationships xmlns="http://schemas.openxmlformats.org/package/2006/relationships"><Relationship Id="rId2" Type="http://schemas.microsoft.com/office/2011/relationships/chartColorStyle" Target="colors29.xml"/><Relationship Id="rId1" Type="http://schemas.microsoft.com/office/2011/relationships/chartStyle" Target="style29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30.xml.rels><?xml version="1.0" encoding="UTF-8" standalone="yes"?>
<Relationships xmlns="http://schemas.openxmlformats.org/package/2006/relationships"><Relationship Id="rId2" Type="http://schemas.microsoft.com/office/2011/relationships/chartColorStyle" Target="colors30.xml"/><Relationship Id="rId1" Type="http://schemas.microsoft.com/office/2011/relationships/chartStyle" Target="style30.xml"/></Relationships>
</file>

<file path=xl/charts/_rels/chart31.xml.rels><?xml version="1.0" encoding="UTF-8" standalone="yes"?>
<Relationships xmlns="http://schemas.openxmlformats.org/package/2006/relationships"><Relationship Id="rId2" Type="http://schemas.microsoft.com/office/2011/relationships/chartColorStyle" Target="colors31.xml"/><Relationship Id="rId1" Type="http://schemas.microsoft.com/office/2011/relationships/chartStyle" Target="style31.xml"/></Relationships>
</file>

<file path=xl/charts/_rels/chart32.xml.rels><?xml version="1.0" encoding="UTF-8" standalone="yes"?>
<Relationships xmlns="http://schemas.openxmlformats.org/package/2006/relationships"><Relationship Id="rId2" Type="http://schemas.microsoft.com/office/2011/relationships/chartColorStyle" Target="colors32.xml"/><Relationship Id="rId1" Type="http://schemas.microsoft.com/office/2011/relationships/chartStyle" Target="style32.xml"/></Relationships>
</file>

<file path=xl/charts/_rels/chart33.xml.rels><?xml version="1.0" encoding="UTF-8" standalone="yes"?>
<Relationships xmlns="http://schemas.openxmlformats.org/package/2006/relationships"><Relationship Id="rId2" Type="http://schemas.microsoft.com/office/2011/relationships/chartColorStyle" Target="colors33.xml"/><Relationship Id="rId1" Type="http://schemas.microsoft.com/office/2011/relationships/chartStyle" Target="style33.xml"/></Relationships>
</file>

<file path=xl/charts/_rels/chart34.xml.rels><?xml version="1.0" encoding="UTF-8" standalone="yes"?>
<Relationships xmlns="http://schemas.openxmlformats.org/package/2006/relationships"><Relationship Id="rId2" Type="http://schemas.microsoft.com/office/2011/relationships/chartColorStyle" Target="colors34.xml"/><Relationship Id="rId1" Type="http://schemas.microsoft.com/office/2011/relationships/chartStyle" Target="style34.xml"/></Relationships>
</file>

<file path=xl/charts/_rels/chart35.xml.rels><?xml version="1.0" encoding="UTF-8" standalone="yes"?>
<Relationships xmlns="http://schemas.openxmlformats.org/package/2006/relationships"><Relationship Id="rId2" Type="http://schemas.microsoft.com/office/2011/relationships/chartColorStyle" Target="colors35.xml"/><Relationship Id="rId1" Type="http://schemas.microsoft.com/office/2011/relationships/chartStyle" Target="style35.xml"/></Relationships>
</file>

<file path=xl/charts/_rels/chart36.xml.rels><?xml version="1.0" encoding="UTF-8" standalone="yes"?>
<Relationships xmlns="http://schemas.openxmlformats.org/package/2006/relationships"><Relationship Id="rId2" Type="http://schemas.microsoft.com/office/2011/relationships/chartColorStyle" Target="colors36.xml"/><Relationship Id="rId1" Type="http://schemas.microsoft.com/office/2011/relationships/chartStyle" Target="style36.xml"/></Relationships>
</file>

<file path=xl/charts/_rels/chart37.xml.rels><?xml version="1.0" encoding="UTF-8" standalone="yes"?>
<Relationships xmlns="http://schemas.openxmlformats.org/package/2006/relationships"><Relationship Id="rId2" Type="http://schemas.microsoft.com/office/2011/relationships/chartColorStyle" Target="colors37.xml"/><Relationship Id="rId1" Type="http://schemas.microsoft.com/office/2011/relationships/chartStyle" Target="style37.xml"/></Relationships>
</file>

<file path=xl/charts/_rels/chart38.xml.rels><?xml version="1.0" encoding="UTF-8" standalone="yes"?>
<Relationships xmlns="http://schemas.openxmlformats.org/package/2006/relationships"><Relationship Id="rId2" Type="http://schemas.microsoft.com/office/2011/relationships/chartColorStyle" Target="colors38.xml"/><Relationship Id="rId1" Type="http://schemas.microsoft.com/office/2011/relationships/chartStyle" Target="style38.xml"/></Relationships>
</file>

<file path=xl/charts/_rels/chart39.xml.rels><?xml version="1.0" encoding="UTF-8" standalone="yes"?>
<Relationships xmlns="http://schemas.openxmlformats.org/package/2006/relationships"><Relationship Id="rId2" Type="http://schemas.microsoft.com/office/2011/relationships/chartColorStyle" Target="colors39.xml"/><Relationship Id="rId1" Type="http://schemas.microsoft.com/office/2011/relationships/chartStyle" Target="style39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40.xml.rels><?xml version="1.0" encoding="UTF-8" standalone="yes"?>
<Relationships xmlns="http://schemas.openxmlformats.org/package/2006/relationships"><Relationship Id="rId2" Type="http://schemas.microsoft.com/office/2011/relationships/chartColorStyle" Target="colors40.xml"/><Relationship Id="rId1" Type="http://schemas.microsoft.com/office/2011/relationships/chartStyle" Target="style40.xml"/></Relationships>
</file>

<file path=xl/charts/_rels/chart41.xml.rels><?xml version="1.0" encoding="UTF-8" standalone="yes"?>
<Relationships xmlns="http://schemas.openxmlformats.org/package/2006/relationships"><Relationship Id="rId2" Type="http://schemas.microsoft.com/office/2011/relationships/chartColorStyle" Target="colors41.xml"/><Relationship Id="rId1" Type="http://schemas.microsoft.com/office/2011/relationships/chartStyle" Target="style41.xml"/></Relationships>
</file>

<file path=xl/charts/_rels/chart42.xml.rels><?xml version="1.0" encoding="UTF-8" standalone="yes"?>
<Relationships xmlns="http://schemas.openxmlformats.org/package/2006/relationships"><Relationship Id="rId2" Type="http://schemas.microsoft.com/office/2011/relationships/chartColorStyle" Target="colors42.xml"/><Relationship Id="rId1" Type="http://schemas.microsoft.com/office/2011/relationships/chartStyle" Target="style42.xml"/></Relationships>
</file>

<file path=xl/charts/_rels/chart43.xml.rels><?xml version="1.0" encoding="UTF-8" standalone="yes"?>
<Relationships xmlns="http://schemas.openxmlformats.org/package/2006/relationships"><Relationship Id="rId2" Type="http://schemas.microsoft.com/office/2011/relationships/chartColorStyle" Target="colors43.xml"/><Relationship Id="rId1" Type="http://schemas.microsoft.com/office/2011/relationships/chartStyle" Target="style43.xml"/></Relationships>
</file>

<file path=xl/charts/_rels/chart44.xml.rels><?xml version="1.0" encoding="UTF-8" standalone="yes"?>
<Relationships xmlns="http://schemas.openxmlformats.org/package/2006/relationships"><Relationship Id="rId2" Type="http://schemas.microsoft.com/office/2011/relationships/chartColorStyle" Target="colors44.xml"/><Relationship Id="rId1" Type="http://schemas.microsoft.com/office/2011/relationships/chartStyle" Target="style44.xml"/></Relationships>
</file>

<file path=xl/charts/_rels/chart45.xml.rels><?xml version="1.0" encoding="UTF-8" standalone="yes"?>
<Relationships xmlns="http://schemas.openxmlformats.org/package/2006/relationships"><Relationship Id="rId2" Type="http://schemas.microsoft.com/office/2011/relationships/chartColorStyle" Target="colors45.xml"/><Relationship Id="rId1" Type="http://schemas.microsoft.com/office/2011/relationships/chartStyle" Target="style45.xml"/></Relationships>
</file>

<file path=xl/charts/_rels/chart46.xml.rels><?xml version="1.0" encoding="UTF-8" standalone="yes"?>
<Relationships xmlns="http://schemas.openxmlformats.org/package/2006/relationships"><Relationship Id="rId2" Type="http://schemas.microsoft.com/office/2011/relationships/chartColorStyle" Target="colors46.xml"/><Relationship Id="rId1" Type="http://schemas.microsoft.com/office/2011/relationships/chartStyle" Target="style46.xml"/></Relationships>
</file>

<file path=xl/charts/_rels/chart47.xml.rels><?xml version="1.0" encoding="UTF-8" standalone="yes"?>
<Relationships xmlns="http://schemas.openxmlformats.org/package/2006/relationships"><Relationship Id="rId2" Type="http://schemas.microsoft.com/office/2011/relationships/chartColorStyle" Target="colors47.xml"/><Relationship Id="rId1" Type="http://schemas.microsoft.com/office/2011/relationships/chartStyle" Target="style47.xml"/></Relationships>
</file>

<file path=xl/charts/_rels/chart48.xml.rels><?xml version="1.0" encoding="UTF-8" standalone="yes"?>
<Relationships xmlns="http://schemas.openxmlformats.org/package/2006/relationships"><Relationship Id="rId2" Type="http://schemas.microsoft.com/office/2011/relationships/chartColorStyle" Target="colors48.xml"/><Relationship Id="rId1" Type="http://schemas.microsoft.com/office/2011/relationships/chartStyle" Target="style48.xml"/></Relationships>
</file>

<file path=xl/charts/_rels/chart49.xml.rels><?xml version="1.0" encoding="UTF-8" standalone="yes"?>
<Relationships xmlns="http://schemas.openxmlformats.org/package/2006/relationships"><Relationship Id="rId2" Type="http://schemas.microsoft.com/office/2011/relationships/chartColorStyle" Target="colors49.xml"/><Relationship Id="rId1" Type="http://schemas.microsoft.com/office/2011/relationships/chartStyle" Target="style49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50.xml.rels><?xml version="1.0" encoding="UTF-8" standalone="yes"?>
<Relationships xmlns="http://schemas.openxmlformats.org/package/2006/relationships"><Relationship Id="rId2" Type="http://schemas.microsoft.com/office/2011/relationships/chartColorStyle" Target="colors50.xml"/><Relationship Id="rId1" Type="http://schemas.microsoft.com/office/2011/relationships/chartStyle" Target="style50.xml"/></Relationships>
</file>

<file path=xl/charts/_rels/chart51.xml.rels><?xml version="1.0" encoding="UTF-8" standalone="yes"?>
<Relationships xmlns="http://schemas.openxmlformats.org/package/2006/relationships"><Relationship Id="rId2" Type="http://schemas.microsoft.com/office/2011/relationships/chartColorStyle" Target="colors51.xml"/><Relationship Id="rId1" Type="http://schemas.microsoft.com/office/2011/relationships/chartStyle" Target="style51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CA"/>
              <a:t>Microwave Spectra of NaBr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5.9312625291917248E-2"/>
          <c:y val="0.14393514396492921"/>
          <c:w val="0.86951271936078411"/>
          <c:h val="0.72088764946048411"/>
        </c:manualLayout>
      </c:layout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Microwave!$A$14:$A$33</c:f>
              <c:numCache>
                <c:formatCode>0.000</c:formatCode>
                <c:ptCount val="20"/>
                <c:pt idx="0">
                  <c:v>17082.5</c:v>
                </c:pt>
                <c:pt idx="1">
                  <c:v>17856.57</c:v>
                </c:pt>
                <c:pt idx="2">
                  <c:v>17868.490000000002</c:v>
                </c:pt>
                <c:pt idx="3">
                  <c:v>17968.419999999998</c:v>
                </c:pt>
                <c:pt idx="4">
                  <c:v>17971</c:v>
                </c:pt>
                <c:pt idx="5">
                  <c:v>17980.48</c:v>
                </c:pt>
                <c:pt idx="6">
                  <c:v>18070.07</c:v>
                </c:pt>
                <c:pt idx="7">
                  <c:v>18080.13</c:v>
                </c:pt>
                <c:pt idx="8">
                  <c:v>18095.95</c:v>
                </c:pt>
                <c:pt idx="9">
                  <c:v>26455.8</c:v>
                </c:pt>
                <c:pt idx="10">
                  <c:v>26475</c:v>
                </c:pt>
                <c:pt idx="11">
                  <c:v>26621.8</c:v>
                </c:pt>
                <c:pt idx="12">
                  <c:v>26639.9</c:v>
                </c:pt>
                <c:pt idx="13">
                  <c:v>26643.200000000001</c:v>
                </c:pt>
                <c:pt idx="14">
                  <c:v>26785.63</c:v>
                </c:pt>
                <c:pt idx="15">
                  <c:v>26789.51</c:v>
                </c:pt>
                <c:pt idx="16">
                  <c:v>26803.55</c:v>
                </c:pt>
                <c:pt idx="17">
                  <c:v>26806.32</c:v>
                </c:pt>
                <c:pt idx="18">
                  <c:v>26952.98</c:v>
                </c:pt>
                <c:pt idx="19">
                  <c:v>26956.3</c:v>
                </c:pt>
              </c:numCache>
            </c:numRef>
          </c:xVal>
          <c:yVal>
            <c:numRef>
              <c:f>Microwave!$C$14:$C$33</c:f>
              <c:numCache>
                <c:formatCode>General</c:formatCode>
                <c:ptCount val="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34F-4E71-82D0-907A5A2F2B1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8960328"/>
        <c:axId val="156258224"/>
      </c:scatterChart>
      <c:valAx>
        <c:axId val="408960328"/>
        <c:scaling>
          <c:orientation val="minMax"/>
          <c:min val="150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Frequency (MHz)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6258224"/>
        <c:crosses val="autoZero"/>
        <c:crossBetween val="midCat"/>
      </c:valAx>
      <c:valAx>
        <c:axId val="156258224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Grouping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8960328"/>
        <c:crosses val="autoZero"/>
        <c:crossBetween val="midCat"/>
        <c:majorUnit val="1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CA"/>
              <a:t>Deviations (Model 1 - cluster 1)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Microwave!$F$212:$F$222</c:f>
              <c:numCache>
                <c:formatCode>0.000</c:formatCode>
                <c:ptCount val="11"/>
                <c:pt idx="0">
                  <c:v>-1.6076719750308257</c:v>
                </c:pt>
                <c:pt idx="1">
                  <c:v>0.12684338714097976</c:v>
                </c:pt>
                <c:pt idx="2">
                  <c:v>2.706843387142726</c:v>
                </c:pt>
                <c:pt idx="3">
                  <c:v>-8.3386412506806664</c:v>
                </c:pt>
                <c:pt idx="4">
                  <c:v>1.7213587493206433</c:v>
                </c:pt>
                <c:pt idx="5">
                  <c:v>-1.1200540490717685</c:v>
                </c:pt>
                <c:pt idx="6">
                  <c:v>-0.29328100580823957</c:v>
                </c:pt>
                <c:pt idx="7">
                  <c:v>-1.6365079625429644</c:v>
                </c:pt>
                <c:pt idx="8">
                  <c:v>2.2434920374544163</c:v>
                </c:pt>
                <c:pt idx="9">
                  <c:v>0.54026508071183343</c:v>
                </c:pt>
                <c:pt idx="10">
                  <c:v>3.8602650807115424</c:v>
                </c:pt>
              </c:numCache>
            </c:numRef>
          </c:xVal>
          <c:yVal>
            <c:numRef>
              <c:f>Microwave!$D$212:$D$222</c:f>
              <c:numCache>
                <c:formatCode>General</c:formatCode>
                <c:ptCount val="11"/>
                <c:pt idx="0">
                  <c:v>2</c:v>
                </c:pt>
                <c:pt idx="1">
                  <c:v>1</c:v>
                </c:pt>
                <c:pt idx="2">
                  <c:v>1</c:v>
                </c:pt>
                <c:pt idx="3">
                  <c:v>0</c:v>
                </c:pt>
                <c:pt idx="4">
                  <c:v>0</c:v>
                </c:pt>
                <c:pt idx="5">
                  <c:v>4</c:v>
                </c:pt>
                <c:pt idx="6">
                  <c:v>3</c:v>
                </c:pt>
                <c:pt idx="7">
                  <c:v>2</c:v>
                </c:pt>
                <c:pt idx="8">
                  <c:v>2</c:v>
                </c:pt>
                <c:pt idx="9">
                  <c:v>1</c:v>
                </c:pt>
                <c:pt idx="10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248-4094-9100-102094C8155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7699928"/>
        <c:axId val="322043936"/>
      </c:scatterChart>
      <c:valAx>
        <c:axId val="48769992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Deviations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22043936"/>
        <c:crosses val="autoZero"/>
        <c:crossBetween val="midCat"/>
      </c:valAx>
      <c:valAx>
        <c:axId val="322043936"/>
        <c:scaling>
          <c:orientation val="minMax"/>
          <c:max val="4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v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7699928"/>
        <c:crosses val="autoZero"/>
        <c:crossBetween val="midCat"/>
        <c:majorUnit val="1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CA"/>
              <a:t>Deviations (Model 1 cluster 2)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Microwave!$F$229:$F$237</c:f>
              <c:numCache>
                <c:formatCode>0.000</c:formatCode>
                <c:ptCount val="9"/>
                <c:pt idx="0">
                  <c:v>-2.5479534542573674</c:v>
                </c:pt>
                <c:pt idx="1">
                  <c:v>-1.3487108513872954</c:v>
                </c:pt>
                <c:pt idx="2">
                  <c:v>0.67128914861314115</c:v>
                </c:pt>
                <c:pt idx="3">
                  <c:v>3.330531751485978</c:v>
                </c:pt>
                <c:pt idx="4">
                  <c:v>0.81534200999158202</c:v>
                </c:pt>
                <c:pt idx="5">
                  <c:v>-0.47079408570061787</c:v>
                </c:pt>
                <c:pt idx="6">
                  <c:v>2.8292059142986545</c:v>
                </c:pt>
                <c:pt idx="7">
                  <c:v>-3.0069301813891798</c:v>
                </c:pt>
                <c:pt idx="8">
                  <c:v>-0.23693018138874322</c:v>
                </c:pt>
              </c:numCache>
            </c:numRef>
          </c:xVal>
          <c:yVal>
            <c:numRef>
              <c:f>Microwave!$B$229:$B$237</c:f>
              <c:numCache>
                <c:formatCode>General</c:formatCode>
                <c:ptCount val="9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2</c:v>
                </c:pt>
                <c:pt idx="5">
                  <c:v>2</c:v>
                </c:pt>
                <c:pt idx="6">
                  <c:v>2</c:v>
                </c:pt>
                <c:pt idx="7">
                  <c:v>2</c:v>
                </c:pt>
                <c:pt idx="8">
                  <c:v>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3DC-4683-855B-BAEB3CDC01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7699928"/>
        <c:axId val="322043936"/>
      </c:scatterChart>
      <c:valAx>
        <c:axId val="48769992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Deviations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22043936"/>
        <c:crosses val="autoZero"/>
        <c:crossBetween val="midCat"/>
      </c:valAx>
      <c:valAx>
        <c:axId val="322043936"/>
        <c:scaling>
          <c:orientation val="minMax"/>
          <c:max val="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J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7699928"/>
        <c:crosses val="autoZero"/>
        <c:crossBetween val="midCat"/>
        <c:majorUnit val="1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CA"/>
              <a:t>Deviations (Model 1 cluster 2)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Microwave!$F$229:$F$237</c:f>
              <c:numCache>
                <c:formatCode>0.000</c:formatCode>
                <c:ptCount val="9"/>
                <c:pt idx="0">
                  <c:v>-2.5479534542573674</c:v>
                </c:pt>
                <c:pt idx="1">
                  <c:v>-1.3487108513872954</c:v>
                </c:pt>
                <c:pt idx="2">
                  <c:v>0.67128914861314115</c:v>
                </c:pt>
                <c:pt idx="3">
                  <c:v>3.330531751485978</c:v>
                </c:pt>
                <c:pt idx="4">
                  <c:v>0.81534200999158202</c:v>
                </c:pt>
                <c:pt idx="5">
                  <c:v>-0.47079408570061787</c:v>
                </c:pt>
                <c:pt idx="6">
                  <c:v>2.8292059142986545</c:v>
                </c:pt>
                <c:pt idx="7">
                  <c:v>-3.0069301813891798</c:v>
                </c:pt>
                <c:pt idx="8">
                  <c:v>-0.23693018138874322</c:v>
                </c:pt>
              </c:numCache>
            </c:numRef>
          </c:xVal>
          <c:yVal>
            <c:numRef>
              <c:f>Microwave!$D$229:$D$237</c:f>
              <c:numCache>
                <c:formatCode>General</c:formatCode>
                <c:ptCount val="9"/>
                <c:pt idx="0">
                  <c:v>2</c:v>
                </c:pt>
                <c:pt idx="1">
                  <c:v>1</c:v>
                </c:pt>
                <c:pt idx="2">
                  <c:v>1</c:v>
                </c:pt>
                <c:pt idx="3">
                  <c:v>0</c:v>
                </c:pt>
                <c:pt idx="4">
                  <c:v>4</c:v>
                </c:pt>
                <c:pt idx="5">
                  <c:v>3</c:v>
                </c:pt>
                <c:pt idx="6">
                  <c:v>3</c:v>
                </c:pt>
                <c:pt idx="7">
                  <c:v>2</c:v>
                </c:pt>
                <c:pt idx="8">
                  <c:v>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AAB-4D3B-AECD-D6BE0D472DD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7699928"/>
        <c:axId val="322043936"/>
      </c:scatterChart>
      <c:valAx>
        <c:axId val="48769992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Deviations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22043936"/>
        <c:crosses val="autoZero"/>
        <c:crossBetween val="midCat"/>
      </c:valAx>
      <c:valAx>
        <c:axId val="322043936"/>
        <c:scaling>
          <c:orientation val="minMax"/>
          <c:max val="4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v</a:t>
                </a:r>
              </a:p>
            </c:rich>
          </c:tx>
          <c:layout>
            <c:manualLayout>
              <c:xMode val="edge"/>
              <c:yMode val="edge"/>
              <c:x val="2.3852116875372691E-2"/>
              <c:y val="0.4719331512132411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7699928"/>
        <c:crosses val="autoZero"/>
        <c:crossBetween val="midCat"/>
        <c:majorUnit val="1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CA"/>
              <a:t>Separation by Isotopologue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(Microwave!$A$336:$A$338,Microwave!$A$344:$A$349)</c:f>
              <c:numCache>
                <c:formatCode>0.000</c:formatCode>
                <c:ptCount val="9"/>
                <c:pt idx="0">
                  <c:v>17868.490000000002</c:v>
                </c:pt>
                <c:pt idx="1">
                  <c:v>17971</c:v>
                </c:pt>
                <c:pt idx="2">
                  <c:v>17980.48</c:v>
                </c:pt>
                <c:pt idx="3">
                  <c:v>17856.57</c:v>
                </c:pt>
                <c:pt idx="4">
                  <c:v>17968.419999999998</c:v>
                </c:pt>
                <c:pt idx="5">
                  <c:v>17982.5</c:v>
                </c:pt>
                <c:pt idx="6">
                  <c:v>18070.07</c:v>
                </c:pt>
                <c:pt idx="7">
                  <c:v>18080.13</c:v>
                </c:pt>
                <c:pt idx="8">
                  <c:v>18095.95</c:v>
                </c:pt>
              </c:numCache>
            </c:numRef>
          </c:xVal>
          <c:yVal>
            <c:numRef>
              <c:f>(Microwave!$I$336:$I$338,Microwave!$I$344:$I$349)</c:f>
              <c:numCache>
                <c:formatCode>0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179-4D97-9FCC-00F4EBAA4005}"/>
            </c:ext>
          </c:extLst>
        </c:ser>
        <c:ser>
          <c:idx val="1"/>
          <c:order val="1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(Microwave!$A$336:$A$338,Microwave!$A$344:$A$349)</c:f>
              <c:numCache>
                <c:formatCode>0.000</c:formatCode>
                <c:ptCount val="9"/>
                <c:pt idx="0">
                  <c:v>17868.490000000002</c:v>
                </c:pt>
                <c:pt idx="1">
                  <c:v>17971</c:v>
                </c:pt>
                <c:pt idx="2">
                  <c:v>17980.48</c:v>
                </c:pt>
                <c:pt idx="3">
                  <c:v>17856.57</c:v>
                </c:pt>
                <c:pt idx="4">
                  <c:v>17968.419999999998</c:v>
                </c:pt>
                <c:pt idx="5">
                  <c:v>17982.5</c:v>
                </c:pt>
                <c:pt idx="6">
                  <c:v>18070.07</c:v>
                </c:pt>
                <c:pt idx="7">
                  <c:v>18080.13</c:v>
                </c:pt>
                <c:pt idx="8">
                  <c:v>18095.95</c:v>
                </c:pt>
              </c:numCache>
            </c:numRef>
          </c:xVal>
          <c:yVal>
            <c:numRef>
              <c:f>(Microwave!$J$336:$J$338,Microwave!$J$344:$J$349)</c:f>
              <c:numCache>
                <c:formatCode>General</c:formatCode>
                <c:ptCount val="9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2</c:v>
                </c:pt>
                <c:pt idx="4">
                  <c:v>2</c:v>
                </c:pt>
                <c:pt idx="5">
                  <c:v>2</c:v>
                </c:pt>
                <c:pt idx="6">
                  <c:v>2</c:v>
                </c:pt>
                <c:pt idx="7">
                  <c:v>2</c:v>
                </c:pt>
                <c:pt idx="8">
                  <c:v>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179-4D97-9FCC-00F4EBAA400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2268016"/>
        <c:axId val="92271296"/>
      </c:scatterChart>
      <c:valAx>
        <c:axId val="922680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Frequency (MHz)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2271296"/>
        <c:crosses val="autoZero"/>
        <c:crossBetween val="midCat"/>
      </c:valAx>
      <c:valAx>
        <c:axId val="92271296"/>
        <c:scaling>
          <c:orientation val="minMax"/>
          <c:max val="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Species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2268016"/>
        <c:crosses val="autoZero"/>
        <c:crossBetween val="midCat"/>
        <c:majorUnit val="1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CA"/>
              <a:t>Residuals for J=1, </a:t>
            </a:r>
            <a:r>
              <a:rPr lang="en-CA" baseline="30000"/>
              <a:t>23</a:t>
            </a:r>
            <a:r>
              <a:rPr lang="en-CA"/>
              <a:t>Na</a:t>
            </a:r>
            <a:r>
              <a:rPr lang="en-CA" baseline="30000"/>
              <a:t>79</a:t>
            </a:r>
            <a:r>
              <a:rPr lang="en-CA"/>
              <a:t>Br</a:t>
            </a:r>
          </a:p>
        </c:rich>
      </c:tx>
      <c:layout>
        <c:manualLayout>
          <c:xMode val="edge"/>
          <c:yMode val="edge"/>
          <c:x val="0.31543853839139135"/>
          <c:y val="2.002502339537674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Microwave!$F$344:$F$349</c:f>
              <c:numCache>
                <c:formatCode>0.000</c:formatCode>
                <c:ptCount val="6"/>
                <c:pt idx="0">
                  <c:v>-3.6899999666238728</c:v>
                </c:pt>
                <c:pt idx="1">
                  <c:v>-3.3499999921041308</c:v>
                </c:pt>
                <c:pt idx="2">
                  <c:v>10.730000007897615</c:v>
                </c:pt>
                <c:pt idx="3">
                  <c:v>-13.210000017581478</c:v>
                </c:pt>
                <c:pt idx="4">
                  <c:v>-3.1500000175801688</c:v>
                </c:pt>
                <c:pt idx="5">
                  <c:v>12.66999998241954</c:v>
                </c:pt>
              </c:numCache>
            </c:numRef>
          </c:xVal>
          <c:yVal>
            <c:numRef>
              <c:f>Microwave!$D$344:$D$349</c:f>
              <c:numCache>
                <c:formatCode>General</c:formatCode>
                <c:ptCount val="6"/>
                <c:pt idx="0">
                  <c:v>2</c:v>
                </c:pt>
                <c:pt idx="1">
                  <c:v>1</c:v>
                </c:pt>
                <c:pt idx="2">
                  <c:v>1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91F-4B4F-8107-E0AD21F55D8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2268016"/>
        <c:axId val="92271296"/>
      </c:scatterChart>
      <c:valAx>
        <c:axId val="922680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Residuals (MHz)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2271296"/>
        <c:crosses val="autoZero"/>
        <c:crossBetween val="midCat"/>
      </c:valAx>
      <c:valAx>
        <c:axId val="92271296"/>
        <c:scaling>
          <c:orientation val="minMax"/>
          <c:max val="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v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2268016"/>
        <c:crosses val="autoZero"/>
        <c:crossBetween val="midCat"/>
        <c:majorUnit val="1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CA"/>
              <a:t>Separation by Isotopologue (Partition 4)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(Microwave!$A$311:$A$313,Microwave!$A$319:$A$321,Microwave!$A$328:$A$330)</c:f>
              <c:numCache>
                <c:formatCode>0.000</c:formatCode>
                <c:ptCount val="9"/>
                <c:pt idx="0">
                  <c:v>17868.490000000002</c:v>
                </c:pt>
                <c:pt idx="1">
                  <c:v>17971</c:v>
                </c:pt>
                <c:pt idx="2">
                  <c:v>17980.48</c:v>
                </c:pt>
                <c:pt idx="3">
                  <c:v>17968.419999999998</c:v>
                </c:pt>
                <c:pt idx="4">
                  <c:v>18070.07</c:v>
                </c:pt>
                <c:pt idx="5">
                  <c:v>18080.13</c:v>
                </c:pt>
                <c:pt idx="6">
                  <c:v>17856.57</c:v>
                </c:pt>
                <c:pt idx="7">
                  <c:v>17982.5</c:v>
                </c:pt>
                <c:pt idx="8">
                  <c:v>18095.95</c:v>
                </c:pt>
              </c:numCache>
            </c:numRef>
          </c:xVal>
          <c:yVal>
            <c:numRef>
              <c:f>(Microwave!$I$311:$I$313,Microwave!$I$319:$I$321,Microwave!$I$328:$I$330)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1AF-4CB4-BB26-618BA7F61A38}"/>
            </c:ext>
          </c:extLst>
        </c:ser>
        <c:ser>
          <c:idx val="1"/>
          <c:order val="1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(Microwave!$A$311:$A$313,Microwave!$A$319:$A$321,Microwave!$A$328:$A$330)</c:f>
              <c:numCache>
                <c:formatCode>0.000</c:formatCode>
                <c:ptCount val="9"/>
                <c:pt idx="0">
                  <c:v>17868.490000000002</c:v>
                </c:pt>
                <c:pt idx="1">
                  <c:v>17971</c:v>
                </c:pt>
                <c:pt idx="2">
                  <c:v>17980.48</c:v>
                </c:pt>
                <c:pt idx="3">
                  <c:v>17968.419999999998</c:v>
                </c:pt>
                <c:pt idx="4">
                  <c:v>18070.07</c:v>
                </c:pt>
                <c:pt idx="5">
                  <c:v>18080.13</c:v>
                </c:pt>
                <c:pt idx="6">
                  <c:v>17856.57</c:v>
                </c:pt>
                <c:pt idx="7">
                  <c:v>17982.5</c:v>
                </c:pt>
                <c:pt idx="8">
                  <c:v>18095.95</c:v>
                </c:pt>
              </c:numCache>
            </c:numRef>
          </c:xVal>
          <c:yVal>
            <c:numRef>
              <c:f>(Microwave!$J$311:$J$313,Microwave!$J$319:$J$321,Microwave!$J$328:$J$330)</c:f>
              <c:numCache>
                <c:formatCode>General</c:formatCode>
                <c:ptCount val="9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2</c:v>
                </c:pt>
                <c:pt idx="4">
                  <c:v>2</c:v>
                </c:pt>
                <c:pt idx="5">
                  <c:v>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01AF-4CB4-BB26-618BA7F61A3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2268016"/>
        <c:axId val="92271296"/>
      </c:scatterChart>
      <c:valAx>
        <c:axId val="922680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Frequency (MHz)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2271296"/>
        <c:crosses val="autoZero"/>
        <c:crossBetween val="midCat"/>
      </c:valAx>
      <c:valAx>
        <c:axId val="92271296"/>
        <c:scaling>
          <c:orientation val="minMax"/>
          <c:max val="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Species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2268016"/>
        <c:crosses val="autoZero"/>
        <c:crossBetween val="midCat"/>
        <c:majorUnit val="1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CA"/>
              <a:t>Casimir function differences, J=1, I=1.5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Microwave!$N$501:$N$508</c:f>
              <c:numCache>
                <c:formatCode>0.00000</c:formatCode>
                <c:ptCount val="8"/>
                <c:pt idx="0">
                  <c:v>2.1428571428571422E-2</c:v>
                </c:pt>
                <c:pt idx="1">
                  <c:v>-0.22857142857142859</c:v>
                </c:pt>
                <c:pt idx="2">
                  <c:v>-0.05</c:v>
                </c:pt>
                <c:pt idx="3">
                  <c:v>2.1428571428571436E-2</c:v>
                </c:pt>
                <c:pt idx="4">
                  <c:v>0.2</c:v>
                </c:pt>
                <c:pt idx="5">
                  <c:v>0.45</c:v>
                </c:pt>
                <c:pt idx="6">
                  <c:v>-0.25</c:v>
                </c:pt>
                <c:pt idx="7">
                  <c:v>0</c:v>
                </c:pt>
              </c:numCache>
            </c:numRef>
          </c:xVal>
          <c:yVal>
            <c:numRef>
              <c:f>Microwave!$O$501:$O$508</c:f>
              <c:numCache>
                <c:formatCode>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20D-466A-8B07-E855DBD83EA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22930136"/>
        <c:axId val="522928168"/>
      </c:scatterChart>
      <c:valAx>
        <c:axId val="52293013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2928168"/>
        <c:crosses val="autoZero"/>
        <c:crossBetween val="midCat"/>
      </c:valAx>
      <c:valAx>
        <c:axId val="5229281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293013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CA"/>
              <a:t>Casimir function differences, J=2, I=1.5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Microwave!$N$509:$N$517</c:f>
              <c:numCache>
                <c:formatCode>0.00000</c:formatCode>
                <c:ptCount val="9"/>
                <c:pt idx="0">
                  <c:v>1.1904761904761904E-2</c:v>
                </c:pt>
                <c:pt idx="1">
                  <c:v>-0.23809523809523808</c:v>
                </c:pt>
                <c:pt idx="2">
                  <c:v>-0.12142857142857143</c:v>
                </c:pt>
                <c:pt idx="3">
                  <c:v>1.1904761904761918E-2</c:v>
                </c:pt>
                <c:pt idx="4">
                  <c:v>0.12857142857142856</c:v>
                </c:pt>
                <c:pt idx="5">
                  <c:v>0.37857142857142856</c:v>
                </c:pt>
                <c:pt idx="6">
                  <c:v>-0.05</c:v>
                </c:pt>
                <c:pt idx="7">
                  <c:v>0.2</c:v>
                </c:pt>
                <c:pt idx="8">
                  <c:v>-4.9999999999999989E-2</c:v>
                </c:pt>
              </c:numCache>
            </c:numRef>
          </c:xVal>
          <c:yVal>
            <c:numRef>
              <c:f>Microwave!$O$509:$O$517</c:f>
              <c:numCache>
                <c:formatCode>0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16F-4CA3-91E6-AFB29487EA7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22930136"/>
        <c:axId val="522928168"/>
      </c:scatterChart>
      <c:valAx>
        <c:axId val="52293013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2928168"/>
        <c:crosses val="autoZero"/>
        <c:crossBetween val="midCat"/>
      </c:valAx>
      <c:valAx>
        <c:axId val="5229281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293013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CA" baseline="30000"/>
              <a:t>23</a:t>
            </a:r>
            <a:r>
              <a:rPr lang="en-CA"/>
              <a:t>Na</a:t>
            </a:r>
            <a:r>
              <a:rPr lang="en-CA" baseline="30000"/>
              <a:t>81</a:t>
            </a:r>
            <a:r>
              <a:rPr lang="en-CA"/>
              <a:t>Br Residuals</a:t>
            </a:r>
            <a:r>
              <a:rPr lang="en-CA" sz="1400" b="0" i="0" u="none" strike="noStrike" baseline="0">
                <a:effectLst/>
              </a:rPr>
              <a:t> Model 1</a:t>
            </a:r>
            <a:endParaRPr lang="en-CA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Microwave!$F$461:$F$468</c:f>
              <c:numCache>
                <c:formatCode>0.000</c:formatCode>
                <c:ptCount val="8"/>
                <c:pt idx="0">
                  <c:v>-0.47085826370312134</c:v>
                </c:pt>
                <c:pt idx="1">
                  <c:v>-6.6418910079009947</c:v>
                </c:pt>
                <c:pt idx="2">
                  <c:v>2.8381089920985687</c:v>
                </c:pt>
                <c:pt idx="3">
                  <c:v>-2.398189162966446</c:v>
                </c:pt>
                <c:pt idx="4">
                  <c:v>-0.51973827926121885</c:v>
                </c:pt>
                <c:pt idx="5">
                  <c:v>2.7802617207380536</c:v>
                </c:pt>
                <c:pt idx="6">
                  <c:v>0.10871260444037034</c:v>
                </c:pt>
                <c:pt idx="7">
                  <c:v>2.8787126044408069</c:v>
                </c:pt>
              </c:numCache>
            </c:numRef>
          </c:xVal>
          <c:yVal>
            <c:numRef>
              <c:f>Microwave!$B$461:$B$468</c:f>
              <c:numCache>
                <c:formatCode>General</c:formatCode>
                <c:ptCount val="8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2</c:v>
                </c:pt>
                <c:pt idx="4">
                  <c:v>2</c:v>
                </c:pt>
                <c:pt idx="5">
                  <c:v>2</c:v>
                </c:pt>
                <c:pt idx="6">
                  <c:v>2</c:v>
                </c:pt>
                <c:pt idx="7">
                  <c:v>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7B2-4C65-B067-E9513D76532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95098344"/>
        <c:axId val="495097032"/>
      </c:scatterChart>
      <c:valAx>
        <c:axId val="49509834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Deviation (MHz)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5097032"/>
        <c:crosses val="autoZero"/>
        <c:crossBetween val="midCat"/>
      </c:valAx>
      <c:valAx>
        <c:axId val="495097032"/>
        <c:scaling>
          <c:orientation val="minMax"/>
          <c:max val="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J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5098344"/>
        <c:crosses val="autoZero"/>
        <c:crossBetween val="midCat"/>
        <c:majorUnit val="1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CA" baseline="30000"/>
              <a:t>23</a:t>
            </a:r>
            <a:r>
              <a:rPr lang="en-CA"/>
              <a:t>Na</a:t>
            </a:r>
            <a:r>
              <a:rPr lang="en-CA" baseline="30000"/>
              <a:t>81</a:t>
            </a:r>
            <a:r>
              <a:rPr lang="en-CA"/>
              <a:t>Br Residuals</a:t>
            </a:r>
            <a:r>
              <a:rPr lang="en-CA" sz="1400" b="0" i="0" u="none" strike="noStrike" baseline="0">
                <a:effectLst/>
              </a:rPr>
              <a:t> Model 1</a:t>
            </a:r>
            <a:endParaRPr lang="en-CA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Microwave!$F$461:$F$468</c:f>
              <c:numCache>
                <c:formatCode>0.000</c:formatCode>
                <c:ptCount val="8"/>
                <c:pt idx="0">
                  <c:v>-0.47085826370312134</c:v>
                </c:pt>
                <c:pt idx="1">
                  <c:v>-6.6418910079009947</c:v>
                </c:pt>
                <c:pt idx="2">
                  <c:v>2.8381089920985687</c:v>
                </c:pt>
                <c:pt idx="3">
                  <c:v>-2.398189162966446</c:v>
                </c:pt>
                <c:pt idx="4">
                  <c:v>-0.51973827926121885</c:v>
                </c:pt>
                <c:pt idx="5">
                  <c:v>2.7802617207380536</c:v>
                </c:pt>
                <c:pt idx="6">
                  <c:v>0.10871260444037034</c:v>
                </c:pt>
                <c:pt idx="7">
                  <c:v>2.8787126044408069</c:v>
                </c:pt>
              </c:numCache>
            </c:numRef>
          </c:xVal>
          <c:yVal>
            <c:numRef>
              <c:f>Microwave!$D$461:$D$468</c:f>
              <c:numCache>
                <c:formatCode>General</c:formatCode>
                <c:ptCount val="8"/>
                <c:pt idx="0">
                  <c:v>1</c:v>
                </c:pt>
                <c:pt idx="1">
                  <c:v>0</c:v>
                </c:pt>
                <c:pt idx="2">
                  <c:v>0</c:v>
                </c:pt>
                <c:pt idx="3">
                  <c:v>3</c:v>
                </c:pt>
                <c:pt idx="4">
                  <c:v>2</c:v>
                </c:pt>
                <c:pt idx="5">
                  <c:v>2</c:v>
                </c:pt>
                <c:pt idx="6">
                  <c:v>1</c:v>
                </c:pt>
                <c:pt idx="7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995-464F-9FCA-083F6CBD74A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95098344"/>
        <c:axId val="495097032"/>
      </c:scatterChart>
      <c:valAx>
        <c:axId val="49509834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Deviation (MHz)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5097032"/>
        <c:crosses val="autoZero"/>
        <c:crossBetween val="midCat"/>
      </c:valAx>
      <c:valAx>
        <c:axId val="495097032"/>
        <c:scaling>
          <c:orientation val="minMax"/>
          <c:max val="3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v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5098344"/>
        <c:crosses val="autoZero"/>
        <c:crossBetween val="midCat"/>
        <c:majorUnit val="1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CA"/>
              <a:t>Microwave Spectra of NaBr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Microwave!$A$70:$A$92</c:f>
              <c:numCache>
                <c:formatCode>0.000</c:formatCode>
                <c:ptCount val="23"/>
                <c:pt idx="0">
                  <c:v>17082.5</c:v>
                </c:pt>
                <c:pt idx="1">
                  <c:v>17856.57</c:v>
                </c:pt>
                <c:pt idx="2">
                  <c:v>17868.490000000002</c:v>
                </c:pt>
                <c:pt idx="3">
                  <c:v>17968.419999999998</c:v>
                </c:pt>
                <c:pt idx="4">
                  <c:v>17971</c:v>
                </c:pt>
                <c:pt idx="5">
                  <c:v>17980.48</c:v>
                </c:pt>
                <c:pt idx="6">
                  <c:v>18070.07</c:v>
                </c:pt>
                <c:pt idx="7">
                  <c:v>18080.13</c:v>
                </c:pt>
                <c:pt idx="8">
                  <c:v>18095.95</c:v>
                </c:pt>
                <c:pt idx="9">
                  <c:v>26455.8</c:v>
                </c:pt>
                <c:pt idx="10">
                  <c:v>26475</c:v>
                </c:pt>
                <c:pt idx="11">
                  <c:v>26621.8</c:v>
                </c:pt>
                <c:pt idx="12">
                  <c:v>26639.9</c:v>
                </c:pt>
                <c:pt idx="13">
                  <c:v>26643.200000000001</c:v>
                </c:pt>
                <c:pt idx="14">
                  <c:v>26785.63</c:v>
                </c:pt>
                <c:pt idx="15">
                  <c:v>26789.51</c:v>
                </c:pt>
                <c:pt idx="16">
                  <c:v>26803.55</c:v>
                </c:pt>
                <c:pt idx="17">
                  <c:v>26806.32</c:v>
                </c:pt>
                <c:pt idx="18">
                  <c:v>26952.98</c:v>
                </c:pt>
                <c:pt idx="19">
                  <c:v>26956.3</c:v>
                </c:pt>
                <c:pt idx="20" formatCode="General">
                  <c:v>22745.18</c:v>
                </c:pt>
                <c:pt idx="21" formatCode="General">
                  <c:v>17885.956666556944</c:v>
                </c:pt>
                <c:pt idx="22" formatCode="General">
                  <c:v>26720.908182381219</c:v>
                </c:pt>
              </c:numCache>
            </c:numRef>
          </c:xVal>
          <c:yVal>
            <c:numRef>
              <c:f>Microwave!$B$70:$B$92</c:f>
              <c:numCache>
                <c:formatCode>General</c:formatCode>
                <c:ptCount val="2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1</c:v>
                </c:pt>
                <c:pt idx="21">
                  <c:v>2</c:v>
                </c:pt>
                <c:pt idx="22">
                  <c:v>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C65-48BE-BECA-BE54456B83C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51490608"/>
        <c:axId val="351499136"/>
      </c:scatterChart>
      <c:valAx>
        <c:axId val="351490608"/>
        <c:scaling>
          <c:orientation val="minMax"/>
          <c:min val="150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Frequency (MHz)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51499136"/>
        <c:crosses val="autoZero"/>
        <c:crossBetween val="midCat"/>
      </c:valAx>
      <c:valAx>
        <c:axId val="351499136"/>
        <c:scaling>
          <c:orientation val="minMax"/>
          <c:max val="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Grouping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51490608"/>
        <c:crosses val="autoZero"/>
        <c:crossBetween val="midCat"/>
        <c:majorUnit val="1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CA" baseline="30000"/>
              <a:t>23</a:t>
            </a:r>
            <a:r>
              <a:rPr lang="en-CA"/>
              <a:t>Na</a:t>
            </a:r>
            <a:r>
              <a:rPr lang="en-CA" baseline="30000"/>
              <a:t>79</a:t>
            </a:r>
            <a:r>
              <a:rPr lang="en-CA"/>
              <a:t>Br Residuals</a:t>
            </a:r>
            <a:r>
              <a:rPr lang="en-CA" sz="1400" b="0" i="0" u="none" strike="noStrike" baseline="0">
                <a:effectLst/>
              </a:rPr>
              <a:t> Model 1</a:t>
            </a:r>
            <a:endParaRPr lang="en-CA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Microwave!$F$477:$F$488</c:f>
              <c:numCache>
                <c:formatCode>0.000</c:formatCode>
                <c:ptCount val="12"/>
                <c:pt idx="0">
                  <c:v>-2.6973642376142379</c:v>
                </c:pt>
                <c:pt idx="1">
                  <c:v>-2.3180417195071641</c:v>
                </c:pt>
                <c:pt idx="2">
                  <c:v>11.761958280494582</c:v>
                </c:pt>
                <c:pt idx="3">
                  <c:v>-12.138719201393542</c:v>
                </c:pt>
                <c:pt idx="4">
                  <c:v>-2.0787192013922322</c:v>
                </c:pt>
                <c:pt idx="5">
                  <c:v>13.741280798607477</c:v>
                </c:pt>
                <c:pt idx="6">
                  <c:v>1.310986089247308</c:v>
                </c:pt>
                <c:pt idx="7">
                  <c:v>0.10496986641010153</c:v>
                </c:pt>
                <c:pt idx="8">
                  <c:v>-3.2710463564180827</c:v>
                </c:pt>
                <c:pt idx="9">
                  <c:v>0.60895364357929793</c:v>
                </c:pt>
                <c:pt idx="10">
                  <c:v>-3.1270625792567444</c:v>
                </c:pt>
                <c:pt idx="11">
                  <c:v>0.1929374207429646</c:v>
                </c:pt>
              </c:numCache>
            </c:numRef>
          </c:xVal>
          <c:yVal>
            <c:numRef>
              <c:f>Microwave!$B$477:$B$488</c:f>
              <c:numCache>
                <c:formatCode>General</c:formatCode>
                <c:ptCount val="12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2</c:v>
                </c:pt>
                <c:pt idx="7">
                  <c:v>2</c:v>
                </c:pt>
                <c:pt idx="8">
                  <c:v>2</c:v>
                </c:pt>
                <c:pt idx="9">
                  <c:v>2</c:v>
                </c:pt>
                <c:pt idx="10">
                  <c:v>2</c:v>
                </c:pt>
                <c:pt idx="11">
                  <c:v>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9CF-41D7-9B02-57335911B3E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95098344"/>
        <c:axId val="495097032"/>
      </c:scatterChart>
      <c:valAx>
        <c:axId val="49509834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Deviation (MHz)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5097032"/>
        <c:crosses val="autoZero"/>
        <c:crossBetween val="midCat"/>
      </c:valAx>
      <c:valAx>
        <c:axId val="495097032"/>
        <c:scaling>
          <c:orientation val="minMax"/>
          <c:max val="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J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5098344"/>
        <c:crosses val="autoZero"/>
        <c:crossBetween val="midCat"/>
        <c:majorUnit val="1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CA" baseline="30000"/>
              <a:t>23</a:t>
            </a:r>
            <a:r>
              <a:rPr lang="en-CA"/>
              <a:t>Na</a:t>
            </a:r>
            <a:r>
              <a:rPr lang="en-CA" baseline="30000"/>
              <a:t>79</a:t>
            </a:r>
            <a:r>
              <a:rPr lang="en-CA"/>
              <a:t>Br Residuals</a:t>
            </a:r>
            <a:r>
              <a:rPr lang="en-CA" sz="1400" b="0" i="0" u="none" strike="noStrike" baseline="0">
                <a:effectLst/>
              </a:rPr>
              <a:t> Model 1</a:t>
            </a:r>
            <a:endParaRPr lang="en-CA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Microwave!$F$477:$F$488</c:f>
              <c:numCache>
                <c:formatCode>0.000</c:formatCode>
                <c:ptCount val="12"/>
                <c:pt idx="0">
                  <c:v>-2.6973642376142379</c:v>
                </c:pt>
                <c:pt idx="1">
                  <c:v>-2.3180417195071641</c:v>
                </c:pt>
                <c:pt idx="2">
                  <c:v>11.761958280494582</c:v>
                </c:pt>
                <c:pt idx="3">
                  <c:v>-12.138719201393542</c:v>
                </c:pt>
                <c:pt idx="4">
                  <c:v>-2.0787192013922322</c:v>
                </c:pt>
                <c:pt idx="5">
                  <c:v>13.741280798607477</c:v>
                </c:pt>
                <c:pt idx="6">
                  <c:v>1.310986089247308</c:v>
                </c:pt>
                <c:pt idx="7">
                  <c:v>0.10496986641010153</c:v>
                </c:pt>
                <c:pt idx="8">
                  <c:v>-3.2710463564180827</c:v>
                </c:pt>
                <c:pt idx="9">
                  <c:v>0.60895364357929793</c:v>
                </c:pt>
                <c:pt idx="10">
                  <c:v>-3.1270625792567444</c:v>
                </c:pt>
                <c:pt idx="11">
                  <c:v>0.1929374207429646</c:v>
                </c:pt>
              </c:numCache>
            </c:numRef>
          </c:xVal>
          <c:yVal>
            <c:numRef>
              <c:f>Microwave!$D$477:$D$488</c:f>
              <c:numCache>
                <c:formatCode>General</c:formatCode>
                <c:ptCount val="12"/>
                <c:pt idx="0">
                  <c:v>2</c:v>
                </c:pt>
                <c:pt idx="1">
                  <c:v>1</c:v>
                </c:pt>
                <c:pt idx="2">
                  <c:v>1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4</c:v>
                </c:pt>
                <c:pt idx="7">
                  <c:v>3</c:v>
                </c:pt>
                <c:pt idx="8">
                  <c:v>2</c:v>
                </c:pt>
                <c:pt idx="9">
                  <c:v>2</c:v>
                </c:pt>
                <c:pt idx="10">
                  <c:v>1</c:v>
                </c:pt>
                <c:pt idx="11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F59-42D8-B21E-3059FB72B93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95098344"/>
        <c:axId val="495097032"/>
      </c:scatterChart>
      <c:valAx>
        <c:axId val="49509834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Deviation (MHz)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5097032"/>
        <c:crosses val="autoZero"/>
        <c:crossBetween val="midCat"/>
      </c:valAx>
      <c:valAx>
        <c:axId val="495097032"/>
        <c:scaling>
          <c:orientation val="minMax"/>
          <c:max val="4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v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5098344"/>
        <c:crosses val="autoZero"/>
        <c:crossBetween val="midCat"/>
        <c:majorUnit val="1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CA" baseline="30000"/>
              <a:t>23</a:t>
            </a:r>
            <a:r>
              <a:rPr lang="en-CA"/>
              <a:t>Na</a:t>
            </a:r>
            <a:r>
              <a:rPr lang="en-CA" baseline="30000"/>
              <a:t>81</a:t>
            </a:r>
            <a:r>
              <a:rPr lang="en-CA"/>
              <a:t>Br Residuals</a:t>
            </a:r>
            <a:r>
              <a:rPr lang="en-CA" sz="1400" b="0" i="0" u="none" strike="noStrike" baseline="0">
                <a:effectLst/>
              </a:rPr>
              <a:t> Model 1, J=1</a:t>
            </a:r>
            <a:endParaRPr lang="en-CA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Microwave!$F$461:$F$463</c:f>
              <c:numCache>
                <c:formatCode>0.000</c:formatCode>
                <c:ptCount val="3"/>
                <c:pt idx="0">
                  <c:v>-0.47085826370312134</c:v>
                </c:pt>
                <c:pt idx="1">
                  <c:v>-6.6418910079009947</c:v>
                </c:pt>
                <c:pt idx="2">
                  <c:v>2.8381089920985687</c:v>
                </c:pt>
              </c:numCache>
            </c:numRef>
          </c:xVal>
          <c:yVal>
            <c:numRef>
              <c:f>Microwave!$B$461:$B$463</c:f>
              <c:numCache>
                <c:formatCode>General</c:formatCode>
                <c:ptCount val="3"/>
                <c:pt idx="0">
                  <c:v>1</c:v>
                </c:pt>
                <c:pt idx="1">
                  <c:v>1</c:v>
                </c:pt>
                <c:pt idx="2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D2C-4F48-93F3-72E85EF978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95098344"/>
        <c:axId val="495097032"/>
      </c:scatterChart>
      <c:valAx>
        <c:axId val="49509834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Deviation (MHz)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5097032"/>
        <c:crosses val="autoZero"/>
        <c:crossBetween val="midCat"/>
      </c:valAx>
      <c:valAx>
        <c:axId val="495097032"/>
        <c:scaling>
          <c:orientation val="minMax"/>
          <c:max val="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J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5098344"/>
        <c:crosses val="autoZero"/>
        <c:crossBetween val="midCat"/>
        <c:majorUnit val="1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CA" baseline="30000"/>
              <a:t>23</a:t>
            </a:r>
            <a:r>
              <a:rPr lang="en-CA"/>
              <a:t>Na</a:t>
            </a:r>
            <a:r>
              <a:rPr lang="en-CA" baseline="30000"/>
              <a:t>81</a:t>
            </a:r>
            <a:r>
              <a:rPr lang="en-CA"/>
              <a:t>Br Residuals</a:t>
            </a:r>
            <a:r>
              <a:rPr lang="en-CA" sz="1400" b="0" i="0" u="none" strike="noStrike" baseline="0">
                <a:effectLst/>
              </a:rPr>
              <a:t> Model 1, J=2</a:t>
            </a:r>
            <a:endParaRPr lang="en-CA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Microwave!$F$464:$F$468</c:f>
              <c:numCache>
                <c:formatCode>0.000</c:formatCode>
                <c:ptCount val="5"/>
                <c:pt idx="0">
                  <c:v>-2.398189162966446</c:v>
                </c:pt>
                <c:pt idx="1">
                  <c:v>-0.51973827926121885</c:v>
                </c:pt>
                <c:pt idx="2">
                  <c:v>2.7802617207380536</c:v>
                </c:pt>
                <c:pt idx="3">
                  <c:v>0.10871260444037034</c:v>
                </c:pt>
                <c:pt idx="4">
                  <c:v>2.8787126044408069</c:v>
                </c:pt>
              </c:numCache>
            </c:numRef>
          </c:xVal>
          <c:yVal>
            <c:numRef>
              <c:f>Microwave!$B$464:$B$468</c:f>
              <c:numCache>
                <c:formatCode>General</c:formatCode>
                <c:ptCount val="5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5B2-4E4E-AA4E-EA32D64A9A8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95098344"/>
        <c:axId val="495097032"/>
      </c:scatterChart>
      <c:valAx>
        <c:axId val="49509834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Deviation (MHz)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5097032"/>
        <c:crosses val="autoZero"/>
        <c:crossBetween val="midCat"/>
      </c:valAx>
      <c:valAx>
        <c:axId val="495097032"/>
        <c:scaling>
          <c:orientation val="minMax"/>
          <c:max val="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J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5098344"/>
        <c:crosses val="autoZero"/>
        <c:crossBetween val="midCat"/>
        <c:majorUnit val="1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CA" baseline="30000"/>
              <a:t>23</a:t>
            </a:r>
            <a:r>
              <a:rPr lang="en-CA"/>
              <a:t>Na</a:t>
            </a:r>
            <a:r>
              <a:rPr lang="en-CA" baseline="30000"/>
              <a:t>81</a:t>
            </a:r>
            <a:r>
              <a:rPr lang="en-CA"/>
              <a:t>Br Residuals</a:t>
            </a:r>
            <a:r>
              <a:rPr lang="en-CA" sz="1400" b="0" i="0" u="none" strike="noStrike" baseline="0">
                <a:effectLst/>
              </a:rPr>
              <a:t> Model 1, J=1</a:t>
            </a:r>
            <a:endParaRPr lang="en-CA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Microwave!$F$461:$F$463</c:f>
              <c:numCache>
                <c:formatCode>0.000</c:formatCode>
                <c:ptCount val="3"/>
                <c:pt idx="0">
                  <c:v>-0.47085826370312134</c:v>
                </c:pt>
                <c:pt idx="1">
                  <c:v>-6.6418910079009947</c:v>
                </c:pt>
                <c:pt idx="2">
                  <c:v>2.8381089920985687</c:v>
                </c:pt>
              </c:numCache>
            </c:numRef>
          </c:xVal>
          <c:yVal>
            <c:numRef>
              <c:f>Microwave!$D$461:$D$463</c:f>
              <c:numCache>
                <c:formatCode>General</c:formatCode>
                <c:ptCount val="3"/>
                <c:pt idx="0">
                  <c:v>1</c:v>
                </c:pt>
                <c:pt idx="1">
                  <c:v>0</c:v>
                </c:pt>
                <c:pt idx="2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6FB-4E2F-9F6C-5ADD43BCFE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95098344"/>
        <c:axId val="495097032"/>
      </c:scatterChart>
      <c:valAx>
        <c:axId val="49509834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Deviation (MHz)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5097032"/>
        <c:crosses val="autoZero"/>
        <c:crossBetween val="midCat"/>
      </c:valAx>
      <c:valAx>
        <c:axId val="495097032"/>
        <c:scaling>
          <c:orientation val="minMax"/>
          <c:max val="3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v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5098344"/>
        <c:crosses val="autoZero"/>
        <c:crossBetween val="midCat"/>
        <c:majorUnit val="1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CA" baseline="30000"/>
              <a:t>23</a:t>
            </a:r>
            <a:r>
              <a:rPr lang="en-CA"/>
              <a:t>Na</a:t>
            </a:r>
            <a:r>
              <a:rPr lang="en-CA" baseline="30000"/>
              <a:t>81</a:t>
            </a:r>
            <a:r>
              <a:rPr lang="en-CA"/>
              <a:t>Br Residuals</a:t>
            </a:r>
            <a:r>
              <a:rPr lang="en-CA" sz="1400" b="0" i="0" u="none" strike="noStrike" baseline="0">
                <a:effectLst/>
              </a:rPr>
              <a:t> Model 1, J=2</a:t>
            </a:r>
            <a:endParaRPr lang="en-CA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Microwave!$F$464:$F$468</c:f>
              <c:numCache>
                <c:formatCode>0.000</c:formatCode>
                <c:ptCount val="5"/>
                <c:pt idx="0">
                  <c:v>-2.398189162966446</c:v>
                </c:pt>
                <c:pt idx="1">
                  <c:v>-0.51973827926121885</c:v>
                </c:pt>
                <c:pt idx="2">
                  <c:v>2.7802617207380536</c:v>
                </c:pt>
                <c:pt idx="3">
                  <c:v>0.10871260444037034</c:v>
                </c:pt>
                <c:pt idx="4">
                  <c:v>2.8787126044408069</c:v>
                </c:pt>
              </c:numCache>
            </c:numRef>
          </c:xVal>
          <c:yVal>
            <c:numRef>
              <c:f>Microwave!$D$464:$D$468</c:f>
              <c:numCache>
                <c:formatCode>General</c:formatCode>
                <c:ptCount val="5"/>
                <c:pt idx="0">
                  <c:v>3</c:v>
                </c:pt>
                <c:pt idx="1">
                  <c:v>2</c:v>
                </c:pt>
                <c:pt idx="2">
                  <c:v>2</c:v>
                </c:pt>
                <c:pt idx="3">
                  <c:v>1</c:v>
                </c:pt>
                <c:pt idx="4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97D-4B2B-9B1F-76139E73B10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95098344"/>
        <c:axId val="495097032"/>
      </c:scatterChart>
      <c:valAx>
        <c:axId val="49509834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Deviation (MHz)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5097032"/>
        <c:crosses val="autoZero"/>
        <c:crossBetween val="midCat"/>
      </c:valAx>
      <c:valAx>
        <c:axId val="495097032"/>
        <c:scaling>
          <c:orientation val="minMax"/>
          <c:max val="3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v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5098344"/>
        <c:crosses val="autoZero"/>
        <c:crossBetween val="midCat"/>
        <c:majorUnit val="1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CA" baseline="30000"/>
              <a:t>23</a:t>
            </a:r>
            <a:r>
              <a:rPr lang="en-CA"/>
              <a:t>Na</a:t>
            </a:r>
            <a:r>
              <a:rPr lang="en-CA" baseline="30000"/>
              <a:t>79</a:t>
            </a:r>
            <a:r>
              <a:rPr lang="en-CA"/>
              <a:t>Br Residuals</a:t>
            </a:r>
            <a:r>
              <a:rPr lang="en-CA" sz="1400" b="0" i="0" u="none" strike="noStrike" baseline="0">
                <a:effectLst/>
              </a:rPr>
              <a:t> Model 1, J=1</a:t>
            </a:r>
            <a:endParaRPr lang="en-CA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Microwave!$F$477:$F$482</c:f>
              <c:numCache>
                <c:formatCode>0.000</c:formatCode>
                <c:ptCount val="6"/>
                <c:pt idx="0">
                  <c:v>-2.6973642376142379</c:v>
                </c:pt>
                <c:pt idx="1">
                  <c:v>-2.3180417195071641</c:v>
                </c:pt>
                <c:pt idx="2">
                  <c:v>11.761958280494582</c:v>
                </c:pt>
                <c:pt idx="3">
                  <c:v>-12.138719201393542</c:v>
                </c:pt>
                <c:pt idx="4">
                  <c:v>-2.0787192013922322</c:v>
                </c:pt>
                <c:pt idx="5">
                  <c:v>13.741280798607477</c:v>
                </c:pt>
              </c:numCache>
            </c:numRef>
          </c:xVal>
          <c:yVal>
            <c:numRef>
              <c:f>Microwave!$B$477:$B$482</c:f>
              <c:numCache>
                <c:formatCode>General</c:formatCode>
                <c:ptCount val="6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8B6-4007-87D6-84B98CF2866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95098344"/>
        <c:axId val="495097032"/>
      </c:scatterChart>
      <c:valAx>
        <c:axId val="49509834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Deviation (MHz)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5097032"/>
        <c:crosses val="autoZero"/>
        <c:crossBetween val="midCat"/>
      </c:valAx>
      <c:valAx>
        <c:axId val="495097032"/>
        <c:scaling>
          <c:orientation val="minMax"/>
          <c:max val="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J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5098344"/>
        <c:crosses val="autoZero"/>
        <c:crossBetween val="midCat"/>
        <c:majorUnit val="1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CA" baseline="30000"/>
              <a:t>23</a:t>
            </a:r>
            <a:r>
              <a:rPr lang="en-CA"/>
              <a:t>Na</a:t>
            </a:r>
            <a:r>
              <a:rPr lang="en-CA" baseline="30000"/>
              <a:t>79</a:t>
            </a:r>
            <a:r>
              <a:rPr lang="en-CA"/>
              <a:t>Br Residuals</a:t>
            </a:r>
            <a:r>
              <a:rPr lang="en-CA" sz="1400" b="0" i="0" u="none" strike="noStrike" baseline="0">
                <a:effectLst/>
              </a:rPr>
              <a:t> Model 1, J=2</a:t>
            </a:r>
            <a:endParaRPr lang="en-CA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Microwave!$F$483:$F$488</c:f>
              <c:numCache>
                <c:formatCode>0.000</c:formatCode>
                <c:ptCount val="6"/>
                <c:pt idx="0">
                  <c:v>1.310986089247308</c:v>
                </c:pt>
                <c:pt idx="1">
                  <c:v>0.10496986641010153</c:v>
                </c:pt>
                <c:pt idx="2">
                  <c:v>-3.2710463564180827</c:v>
                </c:pt>
                <c:pt idx="3">
                  <c:v>0.60895364357929793</c:v>
                </c:pt>
                <c:pt idx="4">
                  <c:v>-3.1270625792567444</c:v>
                </c:pt>
                <c:pt idx="5">
                  <c:v>0.1929374207429646</c:v>
                </c:pt>
              </c:numCache>
            </c:numRef>
          </c:xVal>
          <c:yVal>
            <c:numRef>
              <c:f>Microwave!$B$483:$B$488</c:f>
              <c:numCache>
                <c:formatCode>General</c:formatCode>
                <c:ptCount val="6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332-4E72-9699-76B660B1521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95098344"/>
        <c:axId val="495097032"/>
      </c:scatterChart>
      <c:valAx>
        <c:axId val="49509834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Deviation (MHz)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5097032"/>
        <c:crosses val="autoZero"/>
        <c:crossBetween val="midCat"/>
      </c:valAx>
      <c:valAx>
        <c:axId val="495097032"/>
        <c:scaling>
          <c:orientation val="minMax"/>
          <c:max val="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J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5098344"/>
        <c:crosses val="autoZero"/>
        <c:crossBetween val="midCat"/>
        <c:majorUnit val="1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CA" baseline="30000"/>
              <a:t>23</a:t>
            </a:r>
            <a:r>
              <a:rPr lang="en-CA"/>
              <a:t>Na</a:t>
            </a:r>
            <a:r>
              <a:rPr lang="en-CA" baseline="30000"/>
              <a:t>79</a:t>
            </a:r>
            <a:r>
              <a:rPr lang="en-CA"/>
              <a:t>Br Residuals</a:t>
            </a:r>
            <a:r>
              <a:rPr lang="en-CA" sz="1400" b="0" i="0" u="none" strike="noStrike" baseline="0">
                <a:effectLst/>
              </a:rPr>
              <a:t> Model 1, J=1</a:t>
            </a:r>
            <a:endParaRPr lang="en-CA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Microwave!$F$477:$F$482</c:f>
              <c:numCache>
                <c:formatCode>0.000</c:formatCode>
                <c:ptCount val="6"/>
                <c:pt idx="0">
                  <c:v>-2.6973642376142379</c:v>
                </c:pt>
                <c:pt idx="1">
                  <c:v>-2.3180417195071641</c:v>
                </c:pt>
                <c:pt idx="2">
                  <c:v>11.761958280494582</c:v>
                </c:pt>
                <c:pt idx="3">
                  <c:v>-12.138719201393542</c:v>
                </c:pt>
                <c:pt idx="4">
                  <c:v>-2.0787192013922322</c:v>
                </c:pt>
                <c:pt idx="5">
                  <c:v>13.741280798607477</c:v>
                </c:pt>
              </c:numCache>
            </c:numRef>
          </c:xVal>
          <c:yVal>
            <c:numRef>
              <c:f>Microwave!$D$477:$D$482</c:f>
              <c:numCache>
                <c:formatCode>General</c:formatCode>
                <c:ptCount val="6"/>
                <c:pt idx="0">
                  <c:v>2</c:v>
                </c:pt>
                <c:pt idx="1">
                  <c:v>1</c:v>
                </c:pt>
                <c:pt idx="2">
                  <c:v>1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B19-4AAB-BF13-4713AB682CF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95098344"/>
        <c:axId val="495097032"/>
      </c:scatterChart>
      <c:valAx>
        <c:axId val="49509834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Deviation (MHz)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5097032"/>
        <c:crosses val="autoZero"/>
        <c:crossBetween val="midCat"/>
      </c:valAx>
      <c:valAx>
        <c:axId val="495097032"/>
        <c:scaling>
          <c:orientation val="minMax"/>
          <c:max val="4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v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5098344"/>
        <c:crosses val="autoZero"/>
        <c:crossBetween val="midCat"/>
        <c:majorUnit val="1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CA" baseline="30000"/>
              <a:t>23</a:t>
            </a:r>
            <a:r>
              <a:rPr lang="en-CA"/>
              <a:t>Na</a:t>
            </a:r>
            <a:r>
              <a:rPr lang="en-CA" baseline="30000"/>
              <a:t>79</a:t>
            </a:r>
            <a:r>
              <a:rPr lang="en-CA"/>
              <a:t>Br Residuals</a:t>
            </a:r>
            <a:r>
              <a:rPr lang="en-CA" sz="1400" b="0" i="0" u="none" strike="noStrike" baseline="0">
                <a:effectLst/>
              </a:rPr>
              <a:t> Model 1, J=2</a:t>
            </a:r>
            <a:endParaRPr lang="en-CA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Microwave!$F$483:$F$488</c:f>
              <c:numCache>
                <c:formatCode>0.000</c:formatCode>
                <c:ptCount val="6"/>
                <c:pt idx="0">
                  <c:v>1.310986089247308</c:v>
                </c:pt>
                <c:pt idx="1">
                  <c:v>0.10496986641010153</c:v>
                </c:pt>
                <c:pt idx="2">
                  <c:v>-3.2710463564180827</c:v>
                </c:pt>
                <c:pt idx="3">
                  <c:v>0.60895364357929793</c:v>
                </c:pt>
                <c:pt idx="4">
                  <c:v>-3.1270625792567444</c:v>
                </c:pt>
                <c:pt idx="5">
                  <c:v>0.1929374207429646</c:v>
                </c:pt>
              </c:numCache>
            </c:numRef>
          </c:xVal>
          <c:yVal>
            <c:numRef>
              <c:f>Microwave!$D$483:$D$488</c:f>
              <c:numCache>
                <c:formatCode>General</c:formatCode>
                <c:ptCount val="6"/>
                <c:pt idx="0">
                  <c:v>4</c:v>
                </c:pt>
                <c:pt idx="1">
                  <c:v>3</c:v>
                </c:pt>
                <c:pt idx="2">
                  <c:v>2</c:v>
                </c:pt>
                <c:pt idx="3">
                  <c:v>2</c:v>
                </c:pt>
                <c:pt idx="4">
                  <c:v>1</c:v>
                </c:pt>
                <c:pt idx="5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B1D-4A1C-9283-BD2F3ACFA9D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95098344"/>
        <c:axId val="495097032"/>
      </c:scatterChart>
      <c:valAx>
        <c:axId val="49509834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Deviation (MHz)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5097032"/>
        <c:crosses val="autoZero"/>
        <c:crossBetween val="midCat"/>
      </c:valAx>
      <c:valAx>
        <c:axId val="495097032"/>
        <c:scaling>
          <c:orientation val="minMax"/>
          <c:max val="4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v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5098344"/>
        <c:crosses val="autoZero"/>
        <c:crossBetween val="midCat"/>
        <c:majorUnit val="1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CA"/>
              <a:t>Clustering of 2B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Microwave!$D$103:$D$122</c:f>
              <c:numCache>
                <c:formatCode>General</c:formatCode>
                <c:ptCount val="20"/>
                <c:pt idx="0">
                  <c:v>8541.25</c:v>
                </c:pt>
                <c:pt idx="1">
                  <c:v>8928.2849999999999</c:v>
                </c:pt>
                <c:pt idx="2">
                  <c:v>8934.2450000000008</c:v>
                </c:pt>
                <c:pt idx="3">
                  <c:v>8984.2099999999991</c:v>
                </c:pt>
                <c:pt idx="4">
                  <c:v>8985.5</c:v>
                </c:pt>
                <c:pt idx="5">
                  <c:v>8990.24</c:v>
                </c:pt>
                <c:pt idx="6">
                  <c:v>9035.0349999999999</c:v>
                </c:pt>
                <c:pt idx="7">
                  <c:v>9040.0650000000005</c:v>
                </c:pt>
                <c:pt idx="8">
                  <c:v>9047.9750000000004</c:v>
                </c:pt>
                <c:pt idx="9">
                  <c:v>8818.6</c:v>
                </c:pt>
                <c:pt idx="10">
                  <c:v>8825</c:v>
                </c:pt>
                <c:pt idx="11">
                  <c:v>8873.9333333333325</c:v>
                </c:pt>
                <c:pt idx="12">
                  <c:v>8879.9666666666672</c:v>
                </c:pt>
                <c:pt idx="13">
                  <c:v>8881.0666666666675</c:v>
                </c:pt>
                <c:pt idx="14">
                  <c:v>8928.5433333333331</c:v>
                </c:pt>
                <c:pt idx="15">
                  <c:v>8929.8366666666661</c:v>
                </c:pt>
                <c:pt idx="16">
                  <c:v>8934.5166666666664</c:v>
                </c:pt>
                <c:pt idx="17">
                  <c:v>8935.44</c:v>
                </c:pt>
                <c:pt idx="18">
                  <c:v>8984.3266666666659</c:v>
                </c:pt>
                <c:pt idx="19">
                  <c:v>8985.4333333333325</c:v>
                </c:pt>
              </c:numCache>
            </c:numRef>
          </c:xVal>
          <c:yVal>
            <c:numRef>
              <c:f>Microwave!$E$103:$E$122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9B2-4936-B917-7D5A3DC9E66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8449736"/>
        <c:axId val="458448752"/>
      </c:scatterChart>
      <c:valAx>
        <c:axId val="45844973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8448752"/>
        <c:crosses val="autoZero"/>
        <c:crossBetween val="midCat"/>
      </c:valAx>
      <c:valAx>
        <c:axId val="4584487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844973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CA" baseline="30000"/>
              <a:t>23</a:t>
            </a:r>
            <a:r>
              <a:rPr lang="en-CA"/>
              <a:t>Na</a:t>
            </a:r>
            <a:r>
              <a:rPr lang="en-CA" baseline="30000"/>
              <a:t>81</a:t>
            </a:r>
            <a:r>
              <a:rPr lang="en-CA"/>
              <a:t>Br Residuals</a:t>
            </a:r>
            <a:r>
              <a:rPr lang="en-CA" sz="1400" b="0" i="0" u="none" strike="noStrike" baseline="0">
                <a:effectLst/>
              </a:rPr>
              <a:t> Model 1-1</a:t>
            </a:r>
            <a:endParaRPr lang="en-CA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Microwave!$Z$461:$Z$468</c:f>
              <c:numCache>
                <c:formatCode>0.000</c:formatCode>
                <c:ptCount val="8"/>
                <c:pt idx="0">
                  <c:v>-0.54343806941324146</c:v>
                </c:pt>
                <c:pt idx="1">
                  <c:v>-7.8046329064818565E-2</c:v>
                </c:pt>
                <c:pt idx="2">
                  <c:v>1.6295748383490718</c:v>
                </c:pt>
                <c:pt idx="3">
                  <c:v>1.9934571555495495E-2</c:v>
                </c:pt>
                <c:pt idx="4">
                  <c:v>0.1944539331998385</c:v>
                </c:pt>
                <c:pt idx="5">
                  <c:v>0.8000292712385999</c:v>
                </c:pt>
                <c:pt idx="6">
                  <c:v>-0.88102670514854253</c:v>
                </c:pt>
                <c:pt idx="7">
                  <c:v>-0.80545136710861698</c:v>
                </c:pt>
              </c:numCache>
            </c:numRef>
          </c:xVal>
          <c:yVal>
            <c:numRef>
              <c:f>Microwave!$B$461:$B$468</c:f>
              <c:numCache>
                <c:formatCode>General</c:formatCode>
                <c:ptCount val="8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2</c:v>
                </c:pt>
                <c:pt idx="4">
                  <c:v>2</c:v>
                </c:pt>
                <c:pt idx="5">
                  <c:v>2</c:v>
                </c:pt>
                <c:pt idx="6">
                  <c:v>2</c:v>
                </c:pt>
                <c:pt idx="7">
                  <c:v>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F13-456D-AB07-9E1BB4F4D85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95098344"/>
        <c:axId val="495097032"/>
      </c:scatterChart>
      <c:valAx>
        <c:axId val="49509834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Deviation (MHz)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5097032"/>
        <c:crosses val="autoZero"/>
        <c:crossBetween val="midCat"/>
      </c:valAx>
      <c:valAx>
        <c:axId val="495097032"/>
        <c:scaling>
          <c:orientation val="minMax"/>
          <c:max val="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J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5098344"/>
        <c:crosses val="autoZero"/>
        <c:crossBetween val="midCat"/>
        <c:majorUnit val="1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CA" baseline="30000"/>
              <a:t>23</a:t>
            </a:r>
            <a:r>
              <a:rPr lang="en-CA"/>
              <a:t>Na</a:t>
            </a:r>
            <a:r>
              <a:rPr lang="en-CA" baseline="30000"/>
              <a:t>81</a:t>
            </a:r>
            <a:r>
              <a:rPr lang="en-CA"/>
              <a:t>Br Residuals</a:t>
            </a:r>
            <a:r>
              <a:rPr lang="en-CA" sz="1400" b="0" i="0" u="none" strike="noStrike" baseline="0">
                <a:effectLst/>
              </a:rPr>
              <a:t> Model 1-1</a:t>
            </a:r>
            <a:endParaRPr lang="en-CA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Microwave!$Z$461:$Z$468</c:f>
              <c:numCache>
                <c:formatCode>0.000</c:formatCode>
                <c:ptCount val="8"/>
                <c:pt idx="0">
                  <c:v>-0.54343806941324146</c:v>
                </c:pt>
                <c:pt idx="1">
                  <c:v>-7.8046329064818565E-2</c:v>
                </c:pt>
                <c:pt idx="2">
                  <c:v>1.6295748383490718</c:v>
                </c:pt>
                <c:pt idx="3">
                  <c:v>1.9934571555495495E-2</c:v>
                </c:pt>
                <c:pt idx="4">
                  <c:v>0.1944539331998385</c:v>
                </c:pt>
                <c:pt idx="5">
                  <c:v>0.8000292712385999</c:v>
                </c:pt>
                <c:pt idx="6">
                  <c:v>-0.88102670514854253</c:v>
                </c:pt>
                <c:pt idx="7">
                  <c:v>-0.80545136710861698</c:v>
                </c:pt>
              </c:numCache>
            </c:numRef>
          </c:xVal>
          <c:yVal>
            <c:numRef>
              <c:f>Microwave!$D$461:$D$468</c:f>
              <c:numCache>
                <c:formatCode>General</c:formatCode>
                <c:ptCount val="8"/>
                <c:pt idx="0">
                  <c:v>1</c:v>
                </c:pt>
                <c:pt idx="1">
                  <c:v>0</c:v>
                </c:pt>
                <c:pt idx="2">
                  <c:v>0</c:v>
                </c:pt>
                <c:pt idx="3">
                  <c:v>3</c:v>
                </c:pt>
                <c:pt idx="4">
                  <c:v>2</c:v>
                </c:pt>
                <c:pt idx="5">
                  <c:v>2</c:v>
                </c:pt>
                <c:pt idx="6">
                  <c:v>1</c:v>
                </c:pt>
                <c:pt idx="7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23A-4D81-BF1E-19562975CC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95098344"/>
        <c:axId val="495097032"/>
      </c:scatterChart>
      <c:valAx>
        <c:axId val="49509834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Deviation (MHz)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5097032"/>
        <c:crosses val="autoZero"/>
        <c:crossBetween val="midCat"/>
      </c:valAx>
      <c:valAx>
        <c:axId val="495097032"/>
        <c:scaling>
          <c:orientation val="minMax"/>
          <c:max val="3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v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5098344"/>
        <c:crosses val="autoZero"/>
        <c:crossBetween val="midCat"/>
        <c:majorUnit val="1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CA" baseline="30000"/>
              <a:t>23</a:t>
            </a:r>
            <a:r>
              <a:rPr lang="en-CA"/>
              <a:t>Na</a:t>
            </a:r>
            <a:r>
              <a:rPr lang="en-CA" baseline="30000"/>
              <a:t>79</a:t>
            </a:r>
            <a:r>
              <a:rPr lang="en-CA"/>
              <a:t>Br Residuals</a:t>
            </a:r>
            <a:r>
              <a:rPr lang="en-CA" sz="1400" b="0" i="0" u="none" strike="noStrike" baseline="0">
                <a:effectLst/>
              </a:rPr>
              <a:t> Model 1-1</a:t>
            </a:r>
            <a:endParaRPr lang="en-CA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Microwave!$Z$477:$Z$488</c:f>
              <c:numCache>
                <c:formatCode>0.000</c:formatCode>
                <c:ptCount val="12"/>
                <c:pt idx="0">
                  <c:v>-0.79586466912951437</c:v>
                </c:pt>
                <c:pt idx="1">
                  <c:v>0.18276652925123926</c:v>
                </c:pt>
                <c:pt idx="2">
                  <c:v>-0.76123539292893838</c:v>
                </c:pt>
                <c:pt idx="3">
                  <c:v>0.84560951854655286</c:v>
                </c:pt>
                <c:pt idx="4">
                  <c:v>1.0213977276398509</c:v>
                </c:pt>
                <c:pt idx="5">
                  <c:v>1.817395805457636</c:v>
                </c:pt>
                <c:pt idx="6">
                  <c:v>1.2450987315132807</c:v>
                </c:pt>
                <c:pt idx="7">
                  <c:v>0.93804552909205086</c:v>
                </c:pt>
                <c:pt idx="8">
                  <c:v>-1.5390076733274327</c:v>
                </c:pt>
                <c:pt idx="9">
                  <c:v>-1.0855344275114476</c:v>
                </c:pt>
                <c:pt idx="10">
                  <c:v>-0.49606087575739366</c:v>
                </c:pt>
                <c:pt idx="11">
                  <c:v>-0.60258762993908022</c:v>
                </c:pt>
              </c:numCache>
            </c:numRef>
          </c:xVal>
          <c:yVal>
            <c:numRef>
              <c:f>Microwave!$B$477:$B$488</c:f>
              <c:numCache>
                <c:formatCode>General</c:formatCode>
                <c:ptCount val="12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2</c:v>
                </c:pt>
                <c:pt idx="7">
                  <c:v>2</c:v>
                </c:pt>
                <c:pt idx="8">
                  <c:v>2</c:v>
                </c:pt>
                <c:pt idx="9">
                  <c:v>2</c:v>
                </c:pt>
                <c:pt idx="10">
                  <c:v>2</c:v>
                </c:pt>
                <c:pt idx="11">
                  <c:v>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024-45E7-B3C7-BED9C00CA5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95098344"/>
        <c:axId val="495097032"/>
      </c:scatterChart>
      <c:valAx>
        <c:axId val="49509834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Deviation (MHz)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5097032"/>
        <c:crosses val="autoZero"/>
        <c:crossBetween val="midCat"/>
      </c:valAx>
      <c:valAx>
        <c:axId val="495097032"/>
        <c:scaling>
          <c:orientation val="minMax"/>
          <c:max val="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J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5098344"/>
        <c:crosses val="autoZero"/>
        <c:crossBetween val="midCat"/>
        <c:majorUnit val="1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CA" baseline="30000"/>
              <a:t>23</a:t>
            </a:r>
            <a:r>
              <a:rPr lang="en-CA"/>
              <a:t>Na</a:t>
            </a:r>
            <a:r>
              <a:rPr lang="en-CA" baseline="30000"/>
              <a:t>79</a:t>
            </a:r>
            <a:r>
              <a:rPr lang="en-CA"/>
              <a:t>Br Residuals</a:t>
            </a:r>
            <a:r>
              <a:rPr lang="en-CA" sz="1400" b="0" i="0" u="none" strike="noStrike" baseline="0">
                <a:effectLst/>
              </a:rPr>
              <a:t> Model 1-1</a:t>
            </a:r>
            <a:endParaRPr lang="en-CA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Microwave!$Z$477:$Z$488</c:f>
              <c:numCache>
                <c:formatCode>0.000</c:formatCode>
                <c:ptCount val="12"/>
                <c:pt idx="0">
                  <c:v>-0.79586466912951437</c:v>
                </c:pt>
                <c:pt idx="1">
                  <c:v>0.18276652925123926</c:v>
                </c:pt>
                <c:pt idx="2">
                  <c:v>-0.76123539292893838</c:v>
                </c:pt>
                <c:pt idx="3">
                  <c:v>0.84560951854655286</c:v>
                </c:pt>
                <c:pt idx="4">
                  <c:v>1.0213977276398509</c:v>
                </c:pt>
                <c:pt idx="5">
                  <c:v>1.817395805457636</c:v>
                </c:pt>
                <c:pt idx="6">
                  <c:v>1.2450987315132807</c:v>
                </c:pt>
                <c:pt idx="7">
                  <c:v>0.93804552909205086</c:v>
                </c:pt>
                <c:pt idx="8">
                  <c:v>-1.5390076733274327</c:v>
                </c:pt>
                <c:pt idx="9">
                  <c:v>-1.0855344275114476</c:v>
                </c:pt>
                <c:pt idx="10">
                  <c:v>-0.49606087575739366</c:v>
                </c:pt>
                <c:pt idx="11">
                  <c:v>-0.60258762993908022</c:v>
                </c:pt>
              </c:numCache>
            </c:numRef>
          </c:xVal>
          <c:yVal>
            <c:numRef>
              <c:f>Microwave!$D$477:$D$488</c:f>
              <c:numCache>
                <c:formatCode>General</c:formatCode>
                <c:ptCount val="12"/>
                <c:pt idx="0">
                  <c:v>2</c:v>
                </c:pt>
                <c:pt idx="1">
                  <c:v>1</c:v>
                </c:pt>
                <c:pt idx="2">
                  <c:v>1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4</c:v>
                </c:pt>
                <c:pt idx="7">
                  <c:v>3</c:v>
                </c:pt>
                <c:pt idx="8">
                  <c:v>2</c:v>
                </c:pt>
                <c:pt idx="9">
                  <c:v>2</c:v>
                </c:pt>
                <c:pt idx="10">
                  <c:v>1</c:v>
                </c:pt>
                <c:pt idx="11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95F-493D-85C8-21763D0F5CF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95098344"/>
        <c:axId val="495097032"/>
      </c:scatterChart>
      <c:valAx>
        <c:axId val="49509834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Deviation (MHz)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5097032"/>
        <c:crosses val="autoZero"/>
        <c:crossBetween val="midCat"/>
      </c:valAx>
      <c:valAx>
        <c:axId val="495097032"/>
        <c:scaling>
          <c:orientation val="minMax"/>
          <c:max val="4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v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5098344"/>
        <c:crosses val="autoZero"/>
        <c:crossBetween val="midCat"/>
        <c:majorUnit val="1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CA" baseline="30000"/>
              <a:t>23</a:t>
            </a:r>
            <a:r>
              <a:rPr lang="en-CA"/>
              <a:t>Na</a:t>
            </a:r>
            <a:r>
              <a:rPr lang="en-CA" baseline="30000"/>
              <a:t>81</a:t>
            </a:r>
            <a:r>
              <a:rPr lang="en-CA"/>
              <a:t>Br Residuals</a:t>
            </a:r>
            <a:r>
              <a:rPr lang="en-CA" sz="1400" b="0" i="0" u="none" strike="noStrike" baseline="0">
                <a:effectLst/>
              </a:rPr>
              <a:t> Model 2-1</a:t>
            </a:r>
            <a:endParaRPr lang="en-CA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Microwave!$AD$461:$AD$468</c:f>
              <c:numCache>
                <c:formatCode>0.000</c:formatCode>
                <c:ptCount val="8"/>
                <c:pt idx="0">
                  <c:v>-0.3051346707106859</c:v>
                </c:pt>
                <c:pt idx="1">
                  <c:v>6.9775380397913978E-3</c:v>
                </c:pt>
                <c:pt idx="2">
                  <c:v>0.83319116019629291</c:v>
                </c:pt>
                <c:pt idx="3">
                  <c:v>-0.56010816984053236</c:v>
                </c:pt>
                <c:pt idx="4">
                  <c:v>0.6901580531084619</c:v>
                </c:pt>
                <c:pt idx="5">
                  <c:v>0.99017877545702504</c:v>
                </c:pt>
                <c:pt idx="6">
                  <c:v>-0.62346446222727536</c:v>
                </c:pt>
                <c:pt idx="7">
                  <c:v>-0.85344373987754807</c:v>
                </c:pt>
              </c:numCache>
            </c:numRef>
          </c:xVal>
          <c:yVal>
            <c:numRef>
              <c:f>Microwave!$B$461:$B$468</c:f>
              <c:numCache>
                <c:formatCode>General</c:formatCode>
                <c:ptCount val="8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2</c:v>
                </c:pt>
                <c:pt idx="4">
                  <c:v>2</c:v>
                </c:pt>
                <c:pt idx="5">
                  <c:v>2</c:v>
                </c:pt>
                <c:pt idx="6">
                  <c:v>2</c:v>
                </c:pt>
                <c:pt idx="7">
                  <c:v>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F2A-4C9A-9DC3-3F3144234F8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95098344"/>
        <c:axId val="495097032"/>
      </c:scatterChart>
      <c:valAx>
        <c:axId val="49509834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Deviation (MHz)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5097032"/>
        <c:crosses val="autoZero"/>
        <c:crossBetween val="midCat"/>
      </c:valAx>
      <c:valAx>
        <c:axId val="495097032"/>
        <c:scaling>
          <c:orientation val="minMax"/>
          <c:max val="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J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5098344"/>
        <c:crosses val="autoZero"/>
        <c:crossBetween val="midCat"/>
        <c:majorUnit val="1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CA" baseline="30000"/>
              <a:t>23</a:t>
            </a:r>
            <a:r>
              <a:rPr lang="en-CA"/>
              <a:t>Na</a:t>
            </a:r>
            <a:r>
              <a:rPr lang="en-CA" baseline="30000"/>
              <a:t>81</a:t>
            </a:r>
            <a:r>
              <a:rPr lang="en-CA"/>
              <a:t>Br Residuals</a:t>
            </a:r>
            <a:r>
              <a:rPr lang="en-CA" sz="1400" b="0" i="0" u="none" strike="noStrike" baseline="0">
                <a:effectLst/>
              </a:rPr>
              <a:t> Model 2-1</a:t>
            </a:r>
            <a:endParaRPr lang="en-CA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Microwave!$AD$461:$AD$468</c:f>
              <c:numCache>
                <c:formatCode>0.000</c:formatCode>
                <c:ptCount val="8"/>
                <c:pt idx="0">
                  <c:v>-0.3051346707106859</c:v>
                </c:pt>
                <c:pt idx="1">
                  <c:v>6.9775380397913978E-3</c:v>
                </c:pt>
                <c:pt idx="2">
                  <c:v>0.83319116019629291</c:v>
                </c:pt>
                <c:pt idx="3">
                  <c:v>-0.56010816984053236</c:v>
                </c:pt>
                <c:pt idx="4">
                  <c:v>0.6901580531084619</c:v>
                </c:pt>
                <c:pt idx="5">
                  <c:v>0.99017877545702504</c:v>
                </c:pt>
                <c:pt idx="6">
                  <c:v>-0.62346446222727536</c:v>
                </c:pt>
                <c:pt idx="7">
                  <c:v>-0.85344373987754807</c:v>
                </c:pt>
              </c:numCache>
            </c:numRef>
          </c:xVal>
          <c:yVal>
            <c:numRef>
              <c:f>Microwave!$D$461:$D$468</c:f>
              <c:numCache>
                <c:formatCode>General</c:formatCode>
                <c:ptCount val="8"/>
                <c:pt idx="0">
                  <c:v>1</c:v>
                </c:pt>
                <c:pt idx="1">
                  <c:v>0</c:v>
                </c:pt>
                <c:pt idx="2">
                  <c:v>0</c:v>
                </c:pt>
                <c:pt idx="3">
                  <c:v>3</c:v>
                </c:pt>
                <c:pt idx="4">
                  <c:v>2</c:v>
                </c:pt>
                <c:pt idx="5">
                  <c:v>2</c:v>
                </c:pt>
                <c:pt idx="6">
                  <c:v>1</c:v>
                </c:pt>
                <c:pt idx="7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586-4344-A89A-47167A751FD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95098344"/>
        <c:axId val="495097032"/>
      </c:scatterChart>
      <c:valAx>
        <c:axId val="49509834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Deviation (MHz)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5097032"/>
        <c:crosses val="autoZero"/>
        <c:crossBetween val="midCat"/>
      </c:valAx>
      <c:valAx>
        <c:axId val="495097032"/>
        <c:scaling>
          <c:orientation val="minMax"/>
          <c:max val="3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v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5098344"/>
        <c:crosses val="autoZero"/>
        <c:crossBetween val="midCat"/>
        <c:majorUnit val="1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CA" baseline="30000"/>
              <a:t>23</a:t>
            </a:r>
            <a:r>
              <a:rPr lang="en-CA"/>
              <a:t>Na</a:t>
            </a:r>
            <a:r>
              <a:rPr lang="en-CA" baseline="30000"/>
              <a:t>79</a:t>
            </a:r>
            <a:r>
              <a:rPr lang="en-CA"/>
              <a:t>Br Residuals</a:t>
            </a:r>
            <a:r>
              <a:rPr lang="en-CA" sz="1400" b="0" i="0" u="none" strike="noStrike" baseline="0">
                <a:effectLst/>
              </a:rPr>
              <a:t> Model 2-1</a:t>
            </a:r>
            <a:endParaRPr lang="en-CA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Microwave!$AD$477:$AD$488</c:f>
              <c:numCache>
                <c:formatCode>0.000</c:formatCode>
                <c:ptCount val="12"/>
                <c:pt idx="0">
                  <c:v>-9.2116751340654446E-2</c:v>
                </c:pt>
                <c:pt idx="1">
                  <c:v>0.46165046172245638</c:v>
                </c:pt>
                <c:pt idx="2">
                  <c:v>-0.62164230284543009</c:v>
                </c:pt>
                <c:pt idx="3">
                  <c:v>-0.11743162208586</c:v>
                </c:pt>
                <c:pt idx="4">
                  <c:v>-3.3282125092227943E-2</c:v>
                </c:pt>
                <c:pt idx="5">
                  <c:v>0.62342511033784831</c:v>
                </c:pt>
                <c:pt idx="6">
                  <c:v>-0.52422225597547367</c:v>
                </c:pt>
                <c:pt idx="7">
                  <c:v>1.2575279632401362</c:v>
                </c:pt>
                <c:pt idx="8">
                  <c:v>-0.4937715173473407</c:v>
                </c:pt>
                <c:pt idx="9">
                  <c:v>-7.2066358392476104E-2</c:v>
                </c:pt>
                <c:pt idx="10">
                  <c:v>-8.8120697753765853E-2</c:v>
                </c:pt>
                <c:pt idx="11">
                  <c:v>-0.22641553879657295</c:v>
                </c:pt>
              </c:numCache>
            </c:numRef>
          </c:xVal>
          <c:yVal>
            <c:numRef>
              <c:f>Microwave!$B$477:$B$488</c:f>
              <c:numCache>
                <c:formatCode>General</c:formatCode>
                <c:ptCount val="12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2</c:v>
                </c:pt>
                <c:pt idx="7">
                  <c:v>2</c:v>
                </c:pt>
                <c:pt idx="8">
                  <c:v>2</c:v>
                </c:pt>
                <c:pt idx="9">
                  <c:v>2</c:v>
                </c:pt>
                <c:pt idx="10">
                  <c:v>2</c:v>
                </c:pt>
                <c:pt idx="11">
                  <c:v>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2A5-42F9-9B77-1BFA41349E4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95098344"/>
        <c:axId val="495097032"/>
      </c:scatterChart>
      <c:valAx>
        <c:axId val="49509834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Deviation (MHz)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5097032"/>
        <c:crosses val="autoZero"/>
        <c:crossBetween val="midCat"/>
      </c:valAx>
      <c:valAx>
        <c:axId val="495097032"/>
        <c:scaling>
          <c:orientation val="minMax"/>
          <c:max val="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J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5098344"/>
        <c:crosses val="autoZero"/>
        <c:crossBetween val="midCat"/>
        <c:majorUnit val="1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CA" baseline="30000"/>
              <a:t>23</a:t>
            </a:r>
            <a:r>
              <a:rPr lang="en-CA"/>
              <a:t>Na</a:t>
            </a:r>
            <a:r>
              <a:rPr lang="en-CA" baseline="30000"/>
              <a:t>79</a:t>
            </a:r>
            <a:r>
              <a:rPr lang="en-CA"/>
              <a:t>Br Residuals</a:t>
            </a:r>
            <a:r>
              <a:rPr lang="en-CA" sz="1400" b="0" i="0" u="none" strike="noStrike" baseline="0">
                <a:effectLst/>
              </a:rPr>
              <a:t> Model 2-1</a:t>
            </a:r>
            <a:endParaRPr lang="en-CA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Microwave!$AD$477:$AD$488</c:f>
              <c:numCache>
                <c:formatCode>0.000</c:formatCode>
                <c:ptCount val="12"/>
                <c:pt idx="0">
                  <c:v>-9.2116751340654446E-2</c:v>
                </c:pt>
                <c:pt idx="1">
                  <c:v>0.46165046172245638</c:v>
                </c:pt>
                <c:pt idx="2">
                  <c:v>-0.62164230284543009</c:v>
                </c:pt>
                <c:pt idx="3">
                  <c:v>-0.11743162208586</c:v>
                </c:pt>
                <c:pt idx="4">
                  <c:v>-3.3282125092227943E-2</c:v>
                </c:pt>
                <c:pt idx="5">
                  <c:v>0.62342511033784831</c:v>
                </c:pt>
                <c:pt idx="6">
                  <c:v>-0.52422225597547367</c:v>
                </c:pt>
                <c:pt idx="7">
                  <c:v>1.2575279632401362</c:v>
                </c:pt>
                <c:pt idx="8">
                  <c:v>-0.4937715173473407</c:v>
                </c:pt>
                <c:pt idx="9">
                  <c:v>-7.2066358392476104E-2</c:v>
                </c:pt>
                <c:pt idx="10">
                  <c:v>-8.8120697753765853E-2</c:v>
                </c:pt>
                <c:pt idx="11">
                  <c:v>-0.22641553879657295</c:v>
                </c:pt>
              </c:numCache>
            </c:numRef>
          </c:xVal>
          <c:yVal>
            <c:numRef>
              <c:f>Microwave!$D$477:$D$488</c:f>
              <c:numCache>
                <c:formatCode>General</c:formatCode>
                <c:ptCount val="12"/>
                <c:pt idx="0">
                  <c:v>2</c:v>
                </c:pt>
                <c:pt idx="1">
                  <c:v>1</c:v>
                </c:pt>
                <c:pt idx="2">
                  <c:v>1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4</c:v>
                </c:pt>
                <c:pt idx="7">
                  <c:v>3</c:v>
                </c:pt>
                <c:pt idx="8">
                  <c:v>2</c:v>
                </c:pt>
                <c:pt idx="9">
                  <c:v>2</c:v>
                </c:pt>
                <c:pt idx="10">
                  <c:v>1</c:v>
                </c:pt>
                <c:pt idx="11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1B2-47E5-90D5-707B23E1C4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95098344"/>
        <c:axId val="495097032"/>
      </c:scatterChart>
      <c:valAx>
        <c:axId val="49509834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Deviation (MHz)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5097032"/>
        <c:crosses val="autoZero"/>
        <c:crossBetween val="midCat"/>
      </c:valAx>
      <c:valAx>
        <c:axId val="495097032"/>
        <c:scaling>
          <c:orientation val="minMax"/>
          <c:max val="4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v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5098344"/>
        <c:crosses val="autoZero"/>
        <c:crossBetween val="midCat"/>
        <c:majorUnit val="1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CA" baseline="30000"/>
              <a:t>23</a:t>
            </a:r>
            <a:r>
              <a:rPr lang="en-CA"/>
              <a:t>Na</a:t>
            </a:r>
            <a:r>
              <a:rPr lang="en-CA" baseline="30000"/>
              <a:t>81</a:t>
            </a:r>
            <a:r>
              <a:rPr lang="en-CA"/>
              <a:t>Br Residuals</a:t>
            </a:r>
            <a:r>
              <a:rPr lang="en-CA" sz="1400" b="0" i="0" u="none" strike="noStrike" baseline="0">
                <a:effectLst/>
              </a:rPr>
              <a:t> Model 3-1</a:t>
            </a:r>
            <a:endParaRPr lang="en-CA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Microwave!$AH$461:$AH$468</c:f>
              <c:numCache>
                <c:formatCode>0.000</c:formatCode>
                <c:ptCount val="8"/>
                <c:pt idx="0">
                  <c:v>-1.2256025328897522</c:v>
                </c:pt>
                <c:pt idx="1">
                  <c:v>6.7853530115826288E-2</c:v>
                </c:pt>
                <c:pt idx="2">
                  <c:v>1.1577483736728027</c:v>
                </c:pt>
                <c:pt idx="3">
                  <c:v>-0.13860401970305247</c:v>
                </c:pt>
                <c:pt idx="4">
                  <c:v>0.35142234014347196</c:v>
                </c:pt>
                <c:pt idx="5">
                  <c:v>0.74285255257564131</c:v>
                </c:pt>
                <c:pt idx="6">
                  <c:v>-0.40855130000636564</c:v>
                </c:pt>
                <c:pt idx="7">
                  <c:v>-0.54712108757303213</c:v>
                </c:pt>
              </c:numCache>
            </c:numRef>
          </c:xVal>
          <c:yVal>
            <c:numRef>
              <c:f>Microwave!$B$461:$B$468</c:f>
              <c:numCache>
                <c:formatCode>General</c:formatCode>
                <c:ptCount val="8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2</c:v>
                </c:pt>
                <c:pt idx="4">
                  <c:v>2</c:v>
                </c:pt>
                <c:pt idx="5">
                  <c:v>2</c:v>
                </c:pt>
                <c:pt idx="6">
                  <c:v>2</c:v>
                </c:pt>
                <c:pt idx="7">
                  <c:v>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A12-4C59-80E4-C3CE1405C14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95098344"/>
        <c:axId val="495097032"/>
      </c:scatterChart>
      <c:valAx>
        <c:axId val="49509834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Deviation (MHz)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5097032"/>
        <c:crosses val="autoZero"/>
        <c:crossBetween val="midCat"/>
      </c:valAx>
      <c:valAx>
        <c:axId val="495097032"/>
        <c:scaling>
          <c:orientation val="minMax"/>
          <c:max val="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J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5098344"/>
        <c:crosses val="autoZero"/>
        <c:crossBetween val="midCat"/>
        <c:majorUnit val="1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CA" baseline="30000"/>
              <a:t>23</a:t>
            </a:r>
            <a:r>
              <a:rPr lang="en-CA"/>
              <a:t>Na</a:t>
            </a:r>
            <a:r>
              <a:rPr lang="en-CA" baseline="30000"/>
              <a:t>81</a:t>
            </a:r>
            <a:r>
              <a:rPr lang="en-CA"/>
              <a:t>Br Residuals</a:t>
            </a:r>
            <a:r>
              <a:rPr lang="en-CA" sz="1400" b="0" i="0" u="none" strike="noStrike" baseline="0">
                <a:effectLst/>
              </a:rPr>
              <a:t> Model 3-1</a:t>
            </a:r>
            <a:endParaRPr lang="en-CA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Microwave!$AH$461:$AH$468</c:f>
              <c:numCache>
                <c:formatCode>0.000</c:formatCode>
                <c:ptCount val="8"/>
                <c:pt idx="0">
                  <c:v>-1.2256025328897522</c:v>
                </c:pt>
                <c:pt idx="1">
                  <c:v>6.7853530115826288E-2</c:v>
                </c:pt>
                <c:pt idx="2">
                  <c:v>1.1577483736728027</c:v>
                </c:pt>
                <c:pt idx="3">
                  <c:v>-0.13860401970305247</c:v>
                </c:pt>
                <c:pt idx="4">
                  <c:v>0.35142234014347196</c:v>
                </c:pt>
                <c:pt idx="5">
                  <c:v>0.74285255257564131</c:v>
                </c:pt>
                <c:pt idx="6">
                  <c:v>-0.40855130000636564</c:v>
                </c:pt>
                <c:pt idx="7">
                  <c:v>-0.54712108757303213</c:v>
                </c:pt>
              </c:numCache>
            </c:numRef>
          </c:xVal>
          <c:yVal>
            <c:numRef>
              <c:f>Microwave!$D$461:$D$468</c:f>
              <c:numCache>
                <c:formatCode>General</c:formatCode>
                <c:ptCount val="8"/>
                <c:pt idx="0">
                  <c:v>1</c:v>
                </c:pt>
                <c:pt idx="1">
                  <c:v>0</c:v>
                </c:pt>
                <c:pt idx="2">
                  <c:v>0</c:v>
                </c:pt>
                <c:pt idx="3">
                  <c:v>3</c:v>
                </c:pt>
                <c:pt idx="4">
                  <c:v>2</c:v>
                </c:pt>
                <c:pt idx="5">
                  <c:v>2</c:v>
                </c:pt>
                <c:pt idx="6">
                  <c:v>1</c:v>
                </c:pt>
                <c:pt idx="7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A39-48E0-AFBB-88FD0DFFCCC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95098344"/>
        <c:axId val="495097032"/>
      </c:scatterChart>
      <c:valAx>
        <c:axId val="49509834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Deviation (MHz)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5097032"/>
        <c:crosses val="autoZero"/>
        <c:crossBetween val="midCat"/>
      </c:valAx>
      <c:valAx>
        <c:axId val="495097032"/>
        <c:scaling>
          <c:orientation val="minMax"/>
          <c:max val="3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v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5098344"/>
        <c:crosses val="autoZero"/>
        <c:crossBetween val="midCat"/>
        <c:majorUnit val="1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CA"/>
              <a:t>Clustering of 2B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Pt>
            <c:idx val="0"/>
            <c:marker>
              <c:symbol val="circle"/>
              <c:size val="5"/>
              <c:spPr>
                <a:solidFill>
                  <a:srgbClr val="FF0000"/>
                </a:solidFill>
                <a:ln w="9525">
                  <a:solidFill>
                    <a:schemeClr val="accent1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0-072C-419C-AB42-1AE985B49534}"/>
              </c:ext>
            </c:extLst>
          </c:dPt>
          <c:dPt>
            <c:idx val="23"/>
            <c:marker>
              <c:symbol val="circle"/>
              <c:size val="5"/>
              <c:spPr>
                <a:solidFill>
                  <a:srgbClr val="FF0000"/>
                </a:solidFill>
                <a:ln w="9525">
                  <a:solidFill>
                    <a:schemeClr val="accent1"/>
                  </a:solidFill>
                </a:ln>
                <a:effectLst/>
              </c:spPr>
            </c:marker>
            <c:bubble3D val="0"/>
          </c:dPt>
          <c:xVal>
            <c:numRef>
              <c:f>Microwave!$D$103:$D$150</c:f>
              <c:numCache>
                <c:formatCode>General</c:formatCode>
                <c:ptCount val="48"/>
                <c:pt idx="0">
                  <c:v>8541.25</c:v>
                </c:pt>
                <c:pt idx="1">
                  <c:v>8928.2849999999999</c:v>
                </c:pt>
                <c:pt idx="2">
                  <c:v>8934.2450000000008</c:v>
                </c:pt>
                <c:pt idx="3">
                  <c:v>8984.2099999999991</c:v>
                </c:pt>
                <c:pt idx="4">
                  <c:v>8985.5</c:v>
                </c:pt>
                <c:pt idx="5">
                  <c:v>8990.24</c:v>
                </c:pt>
                <c:pt idx="6">
                  <c:v>9035.0349999999999</c:v>
                </c:pt>
                <c:pt idx="7">
                  <c:v>9040.0650000000005</c:v>
                </c:pt>
                <c:pt idx="8">
                  <c:v>9047.9750000000004</c:v>
                </c:pt>
                <c:pt idx="9">
                  <c:v>8818.6</c:v>
                </c:pt>
                <c:pt idx="10">
                  <c:v>8825</c:v>
                </c:pt>
                <c:pt idx="11">
                  <c:v>8873.9333333333325</c:v>
                </c:pt>
                <c:pt idx="12">
                  <c:v>8879.9666666666672</c:v>
                </c:pt>
                <c:pt idx="13">
                  <c:v>8881.0666666666675</c:v>
                </c:pt>
                <c:pt idx="14">
                  <c:v>8928.5433333333331</c:v>
                </c:pt>
                <c:pt idx="15">
                  <c:v>8929.8366666666661</c:v>
                </c:pt>
                <c:pt idx="16">
                  <c:v>8934.5166666666664</c:v>
                </c:pt>
                <c:pt idx="17">
                  <c:v>8935.44</c:v>
                </c:pt>
                <c:pt idx="18">
                  <c:v>8984.3266666666659</c:v>
                </c:pt>
                <c:pt idx="19">
                  <c:v>8985.4333333333325</c:v>
                </c:pt>
                <c:pt idx="23">
                  <c:v>8991.25</c:v>
                </c:pt>
                <c:pt idx="24">
                  <c:v>8928.2849999999999</c:v>
                </c:pt>
                <c:pt idx="25">
                  <c:v>8934.2450000000008</c:v>
                </c:pt>
                <c:pt idx="26">
                  <c:v>8984.2099999999991</c:v>
                </c:pt>
                <c:pt idx="27">
                  <c:v>8985.5</c:v>
                </c:pt>
                <c:pt idx="28">
                  <c:v>8990.24</c:v>
                </c:pt>
                <c:pt idx="29">
                  <c:v>9035.0349999999999</c:v>
                </c:pt>
                <c:pt idx="30">
                  <c:v>9040.0650000000005</c:v>
                </c:pt>
                <c:pt idx="31">
                  <c:v>9047.9750000000004</c:v>
                </c:pt>
                <c:pt idx="32">
                  <c:v>8818.6</c:v>
                </c:pt>
                <c:pt idx="33">
                  <c:v>8825</c:v>
                </c:pt>
                <c:pt idx="34">
                  <c:v>8873.9333333333325</c:v>
                </c:pt>
                <c:pt idx="35">
                  <c:v>8879.9666666666672</c:v>
                </c:pt>
                <c:pt idx="36">
                  <c:v>8881.0666666666675</c:v>
                </c:pt>
                <c:pt idx="37">
                  <c:v>8928.5433333333331</c:v>
                </c:pt>
                <c:pt idx="38">
                  <c:v>8929.8366666666661</c:v>
                </c:pt>
                <c:pt idx="39">
                  <c:v>8934.5166666666664</c:v>
                </c:pt>
                <c:pt idx="40">
                  <c:v>8935.44</c:v>
                </c:pt>
                <c:pt idx="41">
                  <c:v>8984.3266666666659</c:v>
                </c:pt>
                <c:pt idx="42">
                  <c:v>8985.4333333333325</c:v>
                </c:pt>
                <c:pt idx="43">
                  <c:v>8821.7999999990643</c:v>
                </c:pt>
                <c:pt idx="44">
                  <c:v>8878.3222222175791</c:v>
                </c:pt>
                <c:pt idx="45">
                  <c:v>8931.8111111099479</c:v>
                </c:pt>
                <c:pt idx="46">
                  <c:v>8986.8266666669097</c:v>
                </c:pt>
                <c:pt idx="47">
                  <c:v>9041.0250000148753</c:v>
                </c:pt>
              </c:numCache>
            </c:numRef>
          </c:xVal>
          <c:yVal>
            <c:numRef>
              <c:f>Microwave!$E$103:$E$150</c:f>
              <c:numCache>
                <c:formatCode>General</c:formatCode>
                <c:ptCount val="4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2</c:v>
                </c:pt>
                <c:pt idx="44">
                  <c:v>2</c:v>
                </c:pt>
                <c:pt idx="45">
                  <c:v>2</c:v>
                </c:pt>
                <c:pt idx="46">
                  <c:v>2</c:v>
                </c:pt>
                <c:pt idx="47">
                  <c:v>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C63-4AE5-A127-7553BC4D781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8449736"/>
        <c:axId val="458448752"/>
      </c:scatterChart>
      <c:valAx>
        <c:axId val="45844973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8448752"/>
        <c:crosses val="autoZero"/>
        <c:crossBetween val="midCat"/>
      </c:valAx>
      <c:valAx>
        <c:axId val="458448752"/>
        <c:scaling>
          <c:orientation val="minMax"/>
          <c:max val="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8449736"/>
        <c:crosses val="autoZero"/>
        <c:crossBetween val="midCat"/>
        <c:majorUnit val="1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CA" baseline="30000"/>
              <a:t>23</a:t>
            </a:r>
            <a:r>
              <a:rPr lang="en-CA"/>
              <a:t>Na</a:t>
            </a:r>
            <a:r>
              <a:rPr lang="en-CA" baseline="30000"/>
              <a:t>79</a:t>
            </a:r>
            <a:r>
              <a:rPr lang="en-CA"/>
              <a:t>Br Residuals</a:t>
            </a:r>
            <a:r>
              <a:rPr lang="en-CA" sz="1400" b="0" i="0" u="none" strike="noStrike" baseline="0">
                <a:effectLst/>
              </a:rPr>
              <a:t> Model 3-1</a:t>
            </a:r>
            <a:endParaRPr lang="en-CA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Microwave!$AH$477:$AH$488</c:f>
              <c:numCache>
                <c:formatCode>0.000</c:formatCode>
                <c:ptCount val="12"/>
                <c:pt idx="0">
                  <c:v>-1.4477259661834978</c:v>
                </c:pt>
                <c:pt idx="1">
                  <c:v>-0.28575595785150654</c:v>
                </c:pt>
                <c:pt idx="2">
                  <c:v>-1.1296254704793682</c:v>
                </c:pt>
                <c:pt idx="3">
                  <c:v>0.49454925616009859</c:v>
                </c:pt>
                <c:pt idx="4">
                  <c:v>0.73621405048106681</c:v>
                </c:pt>
                <c:pt idx="5">
                  <c:v>1.6323445378511678</c:v>
                </c:pt>
                <c:pt idx="6">
                  <c:v>0.98997888638405129</c:v>
                </c:pt>
                <c:pt idx="7">
                  <c:v>0.957933898880583</c:v>
                </c:pt>
                <c:pt idx="8">
                  <c:v>-1.2441110886175011</c:v>
                </c:pt>
                <c:pt idx="9">
                  <c:v>-0.76780062658872339</c:v>
                </c:pt>
                <c:pt idx="10">
                  <c:v>7.3843923881213414E-2</c:v>
                </c:pt>
                <c:pt idx="11">
                  <c:v>-9.8456140876805875E-3</c:v>
                </c:pt>
              </c:numCache>
            </c:numRef>
          </c:xVal>
          <c:yVal>
            <c:numRef>
              <c:f>Microwave!$B$477:$B$488</c:f>
              <c:numCache>
                <c:formatCode>General</c:formatCode>
                <c:ptCount val="12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2</c:v>
                </c:pt>
                <c:pt idx="7">
                  <c:v>2</c:v>
                </c:pt>
                <c:pt idx="8">
                  <c:v>2</c:v>
                </c:pt>
                <c:pt idx="9">
                  <c:v>2</c:v>
                </c:pt>
                <c:pt idx="10">
                  <c:v>2</c:v>
                </c:pt>
                <c:pt idx="11">
                  <c:v>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3F3-494B-95D0-E1DA08A7683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95098344"/>
        <c:axId val="495097032"/>
      </c:scatterChart>
      <c:valAx>
        <c:axId val="49509834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Deviation (MHz)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5097032"/>
        <c:crosses val="autoZero"/>
        <c:crossBetween val="midCat"/>
      </c:valAx>
      <c:valAx>
        <c:axId val="495097032"/>
        <c:scaling>
          <c:orientation val="minMax"/>
          <c:max val="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J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5098344"/>
        <c:crosses val="autoZero"/>
        <c:crossBetween val="midCat"/>
        <c:majorUnit val="1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CA" baseline="30000"/>
              <a:t>23</a:t>
            </a:r>
            <a:r>
              <a:rPr lang="en-CA"/>
              <a:t>Na</a:t>
            </a:r>
            <a:r>
              <a:rPr lang="en-CA" baseline="30000"/>
              <a:t>79</a:t>
            </a:r>
            <a:r>
              <a:rPr lang="en-CA"/>
              <a:t>Br Residuals</a:t>
            </a:r>
            <a:r>
              <a:rPr lang="en-CA" sz="1400" b="0" i="0" u="none" strike="noStrike" baseline="0">
                <a:effectLst/>
              </a:rPr>
              <a:t> Model 3-1</a:t>
            </a:r>
            <a:endParaRPr lang="en-CA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Microwave!$AH$477:$AH$488</c:f>
              <c:numCache>
                <c:formatCode>0.000</c:formatCode>
                <c:ptCount val="12"/>
                <c:pt idx="0">
                  <c:v>-1.4477259661834978</c:v>
                </c:pt>
                <c:pt idx="1">
                  <c:v>-0.28575595785150654</c:v>
                </c:pt>
                <c:pt idx="2">
                  <c:v>-1.1296254704793682</c:v>
                </c:pt>
                <c:pt idx="3">
                  <c:v>0.49454925616009859</c:v>
                </c:pt>
                <c:pt idx="4">
                  <c:v>0.73621405048106681</c:v>
                </c:pt>
                <c:pt idx="5">
                  <c:v>1.6323445378511678</c:v>
                </c:pt>
                <c:pt idx="6">
                  <c:v>0.98997888638405129</c:v>
                </c:pt>
                <c:pt idx="7">
                  <c:v>0.957933898880583</c:v>
                </c:pt>
                <c:pt idx="8">
                  <c:v>-1.2441110886175011</c:v>
                </c:pt>
                <c:pt idx="9">
                  <c:v>-0.76780062658872339</c:v>
                </c:pt>
                <c:pt idx="10">
                  <c:v>7.3843923881213414E-2</c:v>
                </c:pt>
                <c:pt idx="11">
                  <c:v>-9.8456140876805875E-3</c:v>
                </c:pt>
              </c:numCache>
            </c:numRef>
          </c:xVal>
          <c:yVal>
            <c:numRef>
              <c:f>Microwave!$D$477:$D$488</c:f>
              <c:numCache>
                <c:formatCode>General</c:formatCode>
                <c:ptCount val="12"/>
                <c:pt idx="0">
                  <c:v>2</c:v>
                </c:pt>
                <c:pt idx="1">
                  <c:v>1</c:v>
                </c:pt>
                <c:pt idx="2">
                  <c:v>1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4</c:v>
                </c:pt>
                <c:pt idx="7">
                  <c:v>3</c:v>
                </c:pt>
                <c:pt idx="8">
                  <c:v>2</c:v>
                </c:pt>
                <c:pt idx="9">
                  <c:v>2</c:v>
                </c:pt>
                <c:pt idx="10">
                  <c:v>1</c:v>
                </c:pt>
                <c:pt idx="11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923-4D54-BB72-490F0D8E0E3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95098344"/>
        <c:axId val="495097032"/>
      </c:scatterChart>
      <c:valAx>
        <c:axId val="49509834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Deviation (MHz)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5097032"/>
        <c:crosses val="autoZero"/>
        <c:crossBetween val="midCat"/>
      </c:valAx>
      <c:valAx>
        <c:axId val="495097032"/>
        <c:scaling>
          <c:orientation val="minMax"/>
          <c:max val="4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v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5098344"/>
        <c:crosses val="autoZero"/>
        <c:crossBetween val="midCat"/>
        <c:majorUnit val="1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CA" baseline="30000"/>
              <a:t>23</a:t>
            </a:r>
            <a:r>
              <a:rPr lang="en-CA"/>
              <a:t>Na</a:t>
            </a:r>
            <a:r>
              <a:rPr lang="en-CA" baseline="30000"/>
              <a:t>81</a:t>
            </a:r>
            <a:r>
              <a:rPr lang="en-CA"/>
              <a:t>Br Residuals</a:t>
            </a:r>
            <a:r>
              <a:rPr lang="en-CA" sz="1400" b="0" i="0" u="none" strike="noStrike" baseline="0">
                <a:effectLst/>
              </a:rPr>
              <a:t> Model 4-1</a:t>
            </a:r>
            <a:endParaRPr lang="en-CA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Microwave!$AL$461:$AL$468</c:f>
              <c:numCache>
                <c:formatCode>0.000</c:formatCode>
                <c:ptCount val="8"/>
                <c:pt idx="0">
                  <c:v>-0.79405634073918918</c:v>
                </c:pt>
                <c:pt idx="1">
                  <c:v>8.064912179906969E-2</c:v>
                </c:pt>
                <c:pt idx="2">
                  <c:v>0.71340719066211022</c:v>
                </c:pt>
                <c:pt idx="3">
                  <c:v>-0.52937107551770168</c:v>
                </c:pt>
                <c:pt idx="4">
                  <c:v>0.67757849075132981</c:v>
                </c:pt>
                <c:pt idx="5">
                  <c:v>0.91053462128911633</c:v>
                </c:pt>
                <c:pt idx="6">
                  <c:v>-0.3808490775518294</c:v>
                </c:pt>
                <c:pt idx="7">
                  <c:v>-0.67789294701287872</c:v>
                </c:pt>
              </c:numCache>
            </c:numRef>
          </c:xVal>
          <c:yVal>
            <c:numRef>
              <c:f>Microwave!$B$461:$B$468</c:f>
              <c:numCache>
                <c:formatCode>General</c:formatCode>
                <c:ptCount val="8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2</c:v>
                </c:pt>
                <c:pt idx="4">
                  <c:v>2</c:v>
                </c:pt>
                <c:pt idx="5">
                  <c:v>2</c:v>
                </c:pt>
                <c:pt idx="6">
                  <c:v>2</c:v>
                </c:pt>
                <c:pt idx="7">
                  <c:v>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8A8-4A80-817E-DA398104731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95098344"/>
        <c:axId val="495097032"/>
      </c:scatterChart>
      <c:valAx>
        <c:axId val="49509834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Deviation (MHz)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5097032"/>
        <c:crosses val="autoZero"/>
        <c:crossBetween val="midCat"/>
      </c:valAx>
      <c:valAx>
        <c:axId val="495097032"/>
        <c:scaling>
          <c:orientation val="minMax"/>
          <c:max val="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J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5098344"/>
        <c:crosses val="autoZero"/>
        <c:crossBetween val="midCat"/>
        <c:majorUnit val="1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CA" baseline="30000"/>
              <a:t>23</a:t>
            </a:r>
            <a:r>
              <a:rPr lang="en-CA"/>
              <a:t>Na</a:t>
            </a:r>
            <a:r>
              <a:rPr lang="en-CA" baseline="30000"/>
              <a:t>81</a:t>
            </a:r>
            <a:r>
              <a:rPr lang="en-CA"/>
              <a:t>Br Residuals</a:t>
            </a:r>
            <a:r>
              <a:rPr lang="en-CA" sz="1400" b="0" i="0" u="none" strike="noStrike" baseline="0">
                <a:effectLst/>
              </a:rPr>
              <a:t> Model 4-1</a:t>
            </a:r>
            <a:endParaRPr lang="en-CA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Microwave!$AL$461:$AL$468</c:f>
              <c:numCache>
                <c:formatCode>0.000</c:formatCode>
                <c:ptCount val="8"/>
                <c:pt idx="0">
                  <c:v>-0.79405634073918918</c:v>
                </c:pt>
                <c:pt idx="1">
                  <c:v>8.064912179906969E-2</c:v>
                </c:pt>
                <c:pt idx="2">
                  <c:v>0.71340719066211022</c:v>
                </c:pt>
                <c:pt idx="3">
                  <c:v>-0.52937107551770168</c:v>
                </c:pt>
                <c:pt idx="4">
                  <c:v>0.67757849075132981</c:v>
                </c:pt>
                <c:pt idx="5">
                  <c:v>0.91053462128911633</c:v>
                </c:pt>
                <c:pt idx="6">
                  <c:v>-0.3808490775518294</c:v>
                </c:pt>
                <c:pt idx="7">
                  <c:v>-0.67789294701287872</c:v>
                </c:pt>
              </c:numCache>
            </c:numRef>
          </c:xVal>
          <c:yVal>
            <c:numRef>
              <c:f>Microwave!$D$461:$D$468</c:f>
              <c:numCache>
                <c:formatCode>General</c:formatCode>
                <c:ptCount val="8"/>
                <c:pt idx="0">
                  <c:v>1</c:v>
                </c:pt>
                <c:pt idx="1">
                  <c:v>0</c:v>
                </c:pt>
                <c:pt idx="2">
                  <c:v>0</c:v>
                </c:pt>
                <c:pt idx="3">
                  <c:v>3</c:v>
                </c:pt>
                <c:pt idx="4">
                  <c:v>2</c:v>
                </c:pt>
                <c:pt idx="5">
                  <c:v>2</c:v>
                </c:pt>
                <c:pt idx="6">
                  <c:v>1</c:v>
                </c:pt>
                <c:pt idx="7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8F3-4FC0-AE79-1EC28D1A54E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95098344"/>
        <c:axId val="495097032"/>
      </c:scatterChart>
      <c:valAx>
        <c:axId val="49509834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Deviation (MHz)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5097032"/>
        <c:crosses val="autoZero"/>
        <c:crossBetween val="midCat"/>
      </c:valAx>
      <c:valAx>
        <c:axId val="495097032"/>
        <c:scaling>
          <c:orientation val="minMax"/>
          <c:max val="3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v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5098344"/>
        <c:crosses val="autoZero"/>
        <c:crossBetween val="midCat"/>
        <c:majorUnit val="1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CA" baseline="30000"/>
              <a:t>23</a:t>
            </a:r>
            <a:r>
              <a:rPr lang="en-CA"/>
              <a:t>Na</a:t>
            </a:r>
            <a:r>
              <a:rPr lang="en-CA" baseline="30000"/>
              <a:t>79</a:t>
            </a:r>
            <a:r>
              <a:rPr lang="en-CA"/>
              <a:t>Br Residuals</a:t>
            </a:r>
            <a:r>
              <a:rPr lang="en-CA" sz="1400" b="0" i="0" u="none" strike="noStrike" baseline="0">
                <a:effectLst/>
              </a:rPr>
              <a:t> Model 4-1</a:t>
            </a:r>
            <a:endParaRPr lang="en-CA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Microwave!$AL$477:$AL$488</c:f>
              <c:numCache>
                <c:formatCode>0.000</c:formatCode>
                <c:ptCount val="12"/>
                <c:pt idx="0">
                  <c:v>-0.18116107300738804</c:v>
                </c:pt>
                <c:pt idx="1">
                  <c:v>0.40235149047657615</c:v>
                </c:pt>
                <c:pt idx="2">
                  <c:v>-0.66661703137651784</c:v>
                </c:pt>
                <c:pt idx="3">
                  <c:v>-0.13758384808897972</c:v>
                </c:pt>
                <c:pt idx="4">
                  <c:v>-4.4010507204802707E-2</c:v>
                </c:pt>
                <c:pt idx="5">
                  <c:v>0.62702097094006604</c:v>
                </c:pt>
                <c:pt idx="6">
                  <c:v>-0.51671121129038511</c:v>
                </c:pt>
                <c:pt idx="7">
                  <c:v>1.2531813174282433</c:v>
                </c:pt>
                <c:pt idx="8">
                  <c:v>-0.48173799558571773</c:v>
                </c:pt>
                <c:pt idx="9">
                  <c:v>-5.6765904082567431E-2</c:v>
                </c:pt>
                <c:pt idx="10">
                  <c:v>-3.1469150359043851E-2</c:v>
                </c:pt>
                <c:pt idx="11">
                  <c:v>-0.16649705885356525</c:v>
                </c:pt>
              </c:numCache>
            </c:numRef>
          </c:xVal>
          <c:yVal>
            <c:numRef>
              <c:f>Microwave!$B$477:$B$488</c:f>
              <c:numCache>
                <c:formatCode>General</c:formatCode>
                <c:ptCount val="12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2</c:v>
                </c:pt>
                <c:pt idx="7">
                  <c:v>2</c:v>
                </c:pt>
                <c:pt idx="8">
                  <c:v>2</c:v>
                </c:pt>
                <c:pt idx="9">
                  <c:v>2</c:v>
                </c:pt>
                <c:pt idx="10">
                  <c:v>2</c:v>
                </c:pt>
                <c:pt idx="11">
                  <c:v>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811-48CE-80AA-FA918AEF420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95098344"/>
        <c:axId val="495097032"/>
      </c:scatterChart>
      <c:valAx>
        <c:axId val="49509834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Deviation (MHz)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5097032"/>
        <c:crosses val="autoZero"/>
        <c:crossBetween val="midCat"/>
      </c:valAx>
      <c:valAx>
        <c:axId val="495097032"/>
        <c:scaling>
          <c:orientation val="minMax"/>
          <c:max val="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J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5098344"/>
        <c:crosses val="autoZero"/>
        <c:crossBetween val="midCat"/>
        <c:majorUnit val="1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CA" baseline="30000"/>
              <a:t>23</a:t>
            </a:r>
            <a:r>
              <a:rPr lang="en-CA"/>
              <a:t>Na</a:t>
            </a:r>
            <a:r>
              <a:rPr lang="en-CA" baseline="30000"/>
              <a:t>79</a:t>
            </a:r>
            <a:r>
              <a:rPr lang="en-CA"/>
              <a:t>Br Residuals</a:t>
            </a:r>
            <a:r>
              <a:rPr lang="en-CA" sz="1400" b="0" i="0" u="none" strike="noStrike" baseline="0">
                <a:effectLst/>
              </a:rPr>
              <a:t> Model 4-1</a:t>
            </a:r>
            <a:endParaRPr lang="en-CA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Microwave!$AL$477:$AL$488</c:f>
              <c:numCache>
                <c:formatCode>0.000</c:formatCode>
                <c:ptCount val="12"/>
                <c:pt idx="0">
                  <c:v>-0.18116107300738804</c:v>
                </c:pt>
                <c:pt idx="1">
                  <c:v>0.40235149047657615</c:v>
                </c:pt>
                <c:pt idx="2">
                  <c:v>-0.66661703137651784</c:v>
                </c:pt>
                <c:pt idx="3">
                  <c:v>-0.13758384808897972</c:v>
                </c:pt>
                <c:pt idx="4">
                  <c:v>-4.4010507204802707E-2</c:v>
                </c:pt>
                <c:pt idx="5">
                  <c:v>0.62702097094006604</c:v>
                </c:pt>
                <c:pt idx="6">
                  <c:v>-0.51671121129038511</c:v>
                </c:pt>
                <c:pt idx="7">
                  <c:v>1.2531813174282433</c:v>
                </c:pt>
                <c:pt idx="8">
                  <c:v>-0.48173799558571773</c:v>
                </c:pt>
                <c:pt idx="9">
                  <c:v>-5.6765904082567431E-2</c:v>
                </c:pt>
                <c:pt idx="10">
                  <c:v>-3.1469150359043851E-2</c:v>
                </c:pt>
                <c:pt idx="11">
                  <c:v>-0.16649705885356525</c:v>
                </c:pt>
              </c:numCache>
            </c:numRef>
          </c:xVal>
          <c:yVal>
            <c:numRef>
              <c:f>Microwave!$D$477:$D$488</c:f>
              <c:numCache>
                <c:formatCode>General</c:formatCode>
                <c:ptCount val="12"/>
                <c:pt idx="0">
                  <c:v>2</c:v>
                </c:pt>
                <c:pt idx="1">
                  <c:v>1</c:v>
                </c:pt>
                <c:pt idx="2">
                  <c:v>1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4</c:v>
                </c:pt>
                <c:pt idx="7">
                  <c:v>3</c:v>
                </c:pt>
                <c:pt idx="8">
                  <c:v>2</c:v>
                </c:pt>
                <c:pt idx="9">
                  <c:v>2</c:v>
                </c:pt>
                <c:pt idx="10">
                  <c:v>1</c:v>
                </c:pt>
                <c:pt idx="11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16D-4164-B04D-E08F6575133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95098344"/>
        <c:axId val="495097032"/>
      </c:scatterChart>
      <c:valAx>
        <c:axId val="49509834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Deviation (MHz)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5097032"/>
        <c:crosses val="autoZero"/>
        <c:crossBetween val="midCat"/>
      </c:valAx>
      <c:valAx>
        <c:axId val="495097032"/>
        <c:scaling>
          <c:orientation val="minMax"/>
          <c:max val="4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v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5098344"/>
        <c:crosses val="autoZero"/>
        <c:crossBetween val="midCat"/>
        <c:majorUnit val="1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CA"/>
              <a:t>Separation by Isotopologue (Partition 3)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(Microwave!$A$290:$A$292,Microwave!$A$298:$A$300,Microwave!$A$328:$A$330)</c:f>
              <c:numCache>
                <c:formatCode>0.000</c:formatCode>
                <c:ptCount val="9"/>
                <c:pt idx="0">
                  <c:v>17868.490000000002</c:v>
                </c:pt>
                <c:pt idx="1">
                  <c:v>17968.419999999998</c:v>
                </c:pt>
                <c:pt idx="2">
                  <c:v>17982.5</c:v>
                </c:pt>
                <c:pt idx="3">
                  <c:v>17971</c:v>
                </c:pt>
                <c:pt idx="4">
                  <c:v>18070.07</c:v>
                </c:pt>
                <c:pt idx="5">
                  <c:v>18080.13</c:v>
                </c:pt>
                <c:pt idx="6">
                  <c:v>17856.57</c:v>
                </c:pt>
                <c:pt idx="7">
                  <c:v>17982.5</c:v>
                </c:pt>
                <c:pt idx="8">
                  <c:v>18095.95</c:v>
                </c:pt>
              </c:numCache>
            </c:numRef>
          </c:xVal>
          <c:yVal>
            <c:numRef>
              <c:f>(Microwave!$I$290:$I$292,Microwave!$I$298:$I$300,Microwave!$I$328:$I$330)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92F-4D52-B434-ED660E3DA9A9}"/>
            </c:ext>
          </c:extLst>
        </c:ser>
        <c:ser>
          <c:idx val="1"/>
          <c:order val="1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(Microwave!$A$290:$A$292,Microwave!$A$298:$A$300,Microwave!$A$328:$A$330)</c:f>
              <c:numCache>
                <c:formatCode>0.000</c:formatCode>
                <c:ptCount val="9"/>
                <c:pt idx="0">
                  <c:v>17868.490000000002</c:v>
                </c:pt>
                <c:pt idx="1">
                  <c:v>17968.419999999998</c:v>
                </c:pt>
                <c:pt idx="2">
                  <c:v>17982.5</c:v>
                </c:pt>
                <c:pt idx="3">
                  <c:v>17971</c:v>
                </c:pt>
                <c:pt idx="4">
                  <c:v>18070.07</c:v>
                </c:pt>
                <c:pt idx="5">
                  <c:v>18080.13</c:v>
                </c:pt>
                <c:pt idx="6">
                  <c:v>17856.57</c:v>
                </c:pt>
                <c:pt idx="7">
                  <c:v>17982.5</c:v>
                </c:pt>
                <c:pt idx="8">
                  <c:v>18095.95</c:v>
                </c:pt>
              </c:numCache>
            </c:numRef>
          </c:xVal>
          <c:yVal>
            <c:numRef>
              <c:f>(Microwave!$J$290:$J$292,Microwave!$J$298:$J$300,Microwave!$J$328:$J$330)</c:f>
              <c:numCache>
                <c:formatCode>General</c:formatCode>
                <c:ptCount val="9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2</c:v>
                </c:pt>
                <c:pt idx="4">
                  <c:v>2</c:v>
                </c:pt>
                <c:pt idx="5">
                  <c:v>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92F-4D52-B434-ED660E3DA9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2268016"/>
        <c:axId val="92271296"/>
      </c:scatterChart>
      <c:valAx>
        <c:axId val="922680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Frequency (MHz)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2271296"/>
        <c:crosses val="autoZero"/>
        <c:crossBetween val="midCat"/>
      </c:valAx>
      <c:valAx>
        <c:axId val="92271296"/>
        <c:scaling>
          <c:orientation val="minMax"/>
          <c:max val="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Species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2268016"/>
        <c:crosses val="autoZero"/>
        <c:crossBetween val="midCat"/>
        <c:majorUnit val="1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CA"/>
              <a:t>Separation by Isotopologue (Partition 2)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(Microwave!$A$270:$A$272,Microwave!$A$278:$A$280,Microwave!$A$328:$A$330)</c:f>
              <c:numCache>
                <c:formatCode>0.000</c:formatCode>
                <c:ptCount val="9"/>
                <c:pt idx="0">
                  <c:v>17868.490000000002</c:v>
                </c:pt>
                <c:pt idx="1">
                  <c:v>17968.419999999998</c:v>
                </c:pt>
                <c:pt idx="2">
                  <c:v>17980.48</c:v>
                </c:pt>
                <c:pt idx="3">
                  <c:v>17971</c:v>
                </c:pt>
                <c:pt idx="4">
                  <c:v>18070.07</c:v>
                </c:pt>
                <c:pt idx="5">
                  <c:v>18080.13</c:v>
                </c:pt>
                <c:pt idx="6">
                  <c:v>17856.57</c:v>
                </c:pt>
                <c:pt idx="7">
                  <c:v>17982.5</c:v>
                </c:pt>
                <c:pt idx="8">
                  <c:v>18095.95</c:v>
                </c:pt>
              </c:numCache>
            </c:numRef>
          </c:xVal>
          <c:yVal>
            <c:numRef>
              <c:f>(Microwave!$I$270:$I$272,Microwave!$I$278:$I$280,Microwave!$I$328:$I$330)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686-447F-A517-E8E646FCAC79}"/>
            </c:ext>
          </c:extLst>
        </c:ser>
        <c:ser>
          <c:idx val="1"/>
          <c:order val="1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(Microwave!$A$270:$A$272,Microwave!$A$278:$A$280,Microwave!$A$328:$A$330)</c:f>
              <c:numCache>
                <c:formatCode>0.000</c:formatCode>
                <c:ptCount val="9"/>
                <c:pt idx="0">
                  <c:v>17868.490000000002</c:v>
                </c:pt>
                <c:pt idx="1">
                  <c:v>17968.419999999998</c:v>
                </c:pt>
                <c:pt idx="2">
                  <c:v>17980.48</c:v>
                </c:pt>
                <c:pt idx="3">
                  <c:v>17971</c:v>
                </c:pt>
                <c:pt idx="4">
                  <c:v>18070.07</c:v>
                </c:pt>
                <c:pt idx="5">
                  <c:v>18080.13</c:v>
                </c:pt>
                <c:pt idx="6">
                  <c:v>17856.57</c:v>
                </c:pt>
                <c:pt idx="7">
                  <c:v>17982.5</c:v>
                </c:pt>
                <c:pt idx="8">
                  <c:v>18095.95</c:v>
                </c:pt>
              </c:numCache>
            </c:numRef>
          </c:xVal>
          <c:yVal>
            <c:numRef>
              <c:f>(Microwave!$J$311:$J$313,Microwave!$J$319:$J$321,Microwave!$J$328:$J$330,Microwave!$J$270:$J$272,Microwave!$J$278:$J$280,Microwave!$J$328:$J$330)</c:f>
              <c:numCache>
                <c:formatCode>General</c:formatCode>
                <c:ptCount val="18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2</c:v>
                </c:pt>
                <c:pt idx="4">
                  <c:v>2</c:v>
                </c:pt>
                <c:pt idx="5">
                  <c:v>2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2</c:v>
                </c:pt>
                <c:pt idx="13">
                  <c:v>2</c:v>
                </c:pt>
                <c:pt idx="14">
                  <c:v>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686-447F-A517-E8E646FCAC7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2268016"/>
        <c:axId val="92271296"/>
      </c:scatterChart>
      <c:valAx>
        <c:axId val="922680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Frequency (MHz)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2271296"/>
        <c:crosses val="autoZero"/>
        <c:crossBetween val="midCat"/>
      </c:valAx>
      <c:valAx>
        <c:axId val="92271296"/>
        <c:scaling>
          <c:orientation val="minMax"/>
          <c:max val="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Species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2268016"/>
        <c:crosses val="autoZero"/>
        <c:crossBetween val="midCat"/>
        <c:majorUnit val="1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CA"/>
              <a:t>Separation by Isotopologue (Partition</a:t>
            </a:r>
            <a:r>
              <a:rPr lang="en-CA" baseline="0"/>
              <a:t> 1)</a:t>
            </a:r>
            <a:endParaRPr lang="en-CA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(Microwave!$A$250:$A$252,Microwave!$A$258:$A$260,Microwave!$A$328:$A$330)</c:f>
              <c:numCache>
                <c:formatCode>0.000</c:formatCode>
                <c:ptCount val="9"/>
                <c:pt idx="0">
                  <c:v>17868.490000000002</c:v>
                </c:pt>
                <c:pt idx="1">
                  <c:v>17971</c:v>
                </c:pt>
                <c:pt idx="2">
                  <c:v>17982.5</c:v>
                </c:pt>
                <c:pt idx="3">
                  <c:v>17968.419999999998</c:v>
                </c:pt>
                <c:pt idx="4">
                  <c:v>18070.07</c:v>
                </c:pt>
                <c:pt idx="5">
                  <c:v>18080.13</c:v>
                </c:pt>
                <c:pt idx="6">
                  <c:v>17856.57</c:v>
                </c:pt>
                <c:pt idx="7">
                  <c:v>17982.5</c:v>
                </c:pt>
                <c:pt idx="8">
                  <c:v>18095.95</c:v>
                </c:pt>
              </c:numCache>
            </c:numRef>
          </c:xVal>
          <c:yVal>
            <c:numRef>
              <c:f>(Microwave!$I$250:$I$252,Microwave!$I$258:$I$260,Microwave!$I$328:$I$330)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206-4246-957C-99BFC8A8F55F}"/>
            </c:ext>
          </c:extLst>
        </c:ser>
        <c:ser>
          <c:idx val="1"/>
          <c:order val="1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(Microwave!$A$250:$A$252,Microwave!$A$258:$A$260,Microwave!$A$328:$A$330)</c:f>
              <c:numCache>
                <c:formatCode>0.000</c:formatCode>
                <c:ptCount val="9"/>
                <c:pt idx="0">
                  <c:v>17868.490000000002</c:v>
                </c:pt>
                <c:pt idx="1">
                  <c:v>17971</c:v>
                </c:pt>
                <c:pt idx="2">
                  <c:v>17982.5</c:v>
                </c:pt>
                <c:pt idx="3">
                  <c:v>17968.419999999998</c:v>
                </c:pt>
                <c:pt idx="4">
                  <c:v>18070.07</c:v>
                </c:pt>
                <c:pt idx="5">
                  <c:v>18080.13</c:v>
                </c:pt>
                <c:pt idx="6">
                  <c:v>17856.57</c:v>
                </c:pt>
                <c:pt idx="7">
                  <c:v>17982.5</c:v>
                </c:pt>
                <c:pt idx="8">
                  <c:v>18095.95</c:v>
                </c:pt>
              </c:numCache>
            </c:numRef>
          </c:xVal>
          <c:yVal>
            <c:numRef>
              <c:f>(Microwave!$J$311:$J$313,Microwave!$J$319:$J$321,Microwave!$J$328:$J$330,Microwave!$J$250:$J$252,Microwave!$J$258:$J$260,Microwave!$J$328:$J$330)</c:f>
              <c:numCache>
                <c:formatCode>General</c:formatCode>
                <c:ptCount val="18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2</c:v>
                </c:pt>
                <c:pt idx="4">
                  <c:v>2</c:v>
                </c:pt>
                <c:pt idx="5">
                  <c:v>2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2</c:v>
                </c:pt>
                <c:pt idx="13">
                  <c:v>2</c:v>
                </c:pt>
                <c:pt idx="14">
                  <c:v>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206-4246-957C-99BFC8A8F5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2268016"/>
        <c:axId val="92271296"/>
      </c:scatterChart>
      <c:valAx>
        <c:axId val="922680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Frequency (MHz)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2271296"/>
        <c:crosses val="autoZero"/>
        <c:crossBetween val="midCat"/>
      </c:valAx>
      <c:valAx>
        <c:axId val="92271296"/>
        <c:scaling>
          <c:orientation val="minMax"/>
          <c:max val="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Species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2268016"/>
        <c:crosses val="autoZero"/>
        <c:crossBetween val="midCat"/>
        <c:majorUnit val="1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CA"/>
              <a:t>Separation by Isotopologue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(Microwave!$A$357:$A$360,Microwave!$A$366:$A$370)</c:f>
              <c:numCache>
                <c:formatCode>0.000</c:formatCode>
                <c:ptCount val="9"/>
                <c:pt idx="0">
                  <c:v>17856.57</c:v>
                </c:pt>
                <c:pt idx="1">
                  <c:v>17868.490000000002</c:v>
                </c:pt>
                <c:pt idx="2">
                  <c:v>17971</c:v>
                </c:pt>
                <c:pt idx="3">
                  <c:v>17980.48</c:v>
                </c:pt>
                <c:pt idx="4">
                  <c:v>17968.419999999998</c:v>
                </c:pt>
                <c:pt idx="5">
                  <c:v>17982.5</c:v>
                </c:pt>
                <c:pt idx="6">
                  <c:v>18070.07</c:v>
                </c:pt>
                <c:pt idx="7">
                  <c:v>18080.13</c:v>
                </c:pt>
                <c:pt idx="8">
                  <c:v>18095.95</c:v>
                </c:pt>
              </c:numCache>
            </c:numRef>
          </c:xVal>
          <c:yVal>
            <c:numRef>
              <c:f>(Microwave!$I$357:$I$360,Microwave!$I$366:$I$370)</c:f>
              <c:numCache>
                <c:formatCode>0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 formatCode="General">
                  <c:v>0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5A5-4C25-B6F4-3BFA89783472}"/>
            </c:ext>
          </c:extLst>
        </c:ser>
        <c:ser>
          <c:idx val="1"/>
          <c:order val="1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(Microwave!$A$357:$A$360,Microwave!$A$366:$A$370)</c:f>
              <c:numCache>
                <c:formatCode>0.000</c:formatCode>
                <c:ptCount val="9"/>
                <c:pt idx="0">
                  <c:v>17856.57</c:v>
                </c:pt>
                <c:pt idx="1">
                  <c:v>17868.490000000002</c:v>
                </c:pt>
                <c:pt idx="2">
                  <c:v>17971</c:v>
                </c:pt>
                <c:pt idx="3">
                  <c:v>17980.48</c:v>
                </c:pt>
                <c:pt idx="4">
                  <c:v>17968.419999999998</c:v>
                </c:pt>
                <c:pt idx="5">
                  <c:v>17982.5</c:v>
                </c:pt>
                <c:pt idx="6">
                  <c:v>18070.07</c:v>
                </c:pt>
                <c:pt idx="7">
                  <c:v>18080.13</c:v>
                </c:pt>
                <c:pt idx="8">
                  <c:v>18095.95</c:v>
                </c:pt>
              </c:numCache>
            </c:numRef>
          </c:xVal>
          <c:yVal>
            <c:numRef>
              <c:f>(Microwave!$J$357:$J$360,Microwave!$J$366:$J$370)</c:f>
              <c:numCache>
                <c:formatCode>General</c:formatCode>
                <c:ptCount val="9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2</c:v>
                </c:pt>
                <c:pt idx="5">
                  <c:v>2</c:v>
                </c:pt>
                <c:pt idx="6">
                  <c:v>2</c:v>
                </c:pt>
                <c:pt idx="7">
                  <c:v>2</c:v>
                </c:pt>
                <c:pt idx="8">
                  <c:v>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5A5-4C25-B6F4-3BFA8978347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2268016"/>
        <c:axId val="92271296"/>
      </c:scatterChart>
      <c:valAx>
        <c:axId val="922680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Frequency (MHz)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2271296"/>
        <c:crosses val="autoZero"/>
        <c:crossBetween val="midCat"/>
      </c:valAx>
      <c:valAx>
        <c:axId val="92271296"/>
        <c:scaling>
          <c:orientation val="minMax"/>
          <c:max val="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Species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2268016"/>
        <c:crosses val="autoZero"/>
        <c:crossBetween val="midCat"/>
        <c:majorUnit val="1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CA"/>
              <a:t>Deviations (Model 1 - one isotope)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Microwave!$F$184:$F$203</c:f>
              <c:numCache>
                <c:formatCode>0.000</c:formatCode>
                <c:ptCount val="20"/>
                <c:pt idx="0">
                  <c:v>-7.2825265569917974</c:v>
                </c:pt>
                <c:pt idx="1">
                  <c:v>4.6374734430100943</c:v>
                </c:pt>
                <c:pt idx="2">
                  <c:v>-4.5747510546752892</c:v>
                </c:pt>
                <c:pt idx="3">
                  <c:v>-1.994751054673543</c:v>
                </c:pt>
                <c:pt idx="4">
                  <c:v>7.4852489453260205</c:v>
                </c:pt>
                <c:pt idx="5">
                  <c:v>9.505248945326457</c:v>
                </c:pt>
                <c:pt idx="6">
                  <c:v>-12.066975552355871</c:v>
                </c:pt>
                <c:pt idx="7">
                  <c:v>-2.0069755523545609</c:v>
                </c:pt>
                <c:pt idx="8">
                  <c:v>13.813024447645148</c:v>
                </c:pt>
                <c:pt idx="9">
                  <c:v>-12.552116342441877</c:v>
                </c:pt>
                <c:pt idx="10">
                  <c:v>6.6478836575588502</c:v>
                </c:pt>
                <c:pt idx="11">
                  <c:v>-10.265453088966751</c:v>
                </c:pt>
                <c:pt idx="12">
                  <c:v>7.8345469110354315</c:v>
                </c:pt>
                <c:pt idx="13">
                  <c:v>11.134546911034704</c:v>
                </c:pt>
                <c:pt idx="14">
                  <c:v>-10.148789835486241</c:v>
                </c:pt>
                <c:pt idx="15">
                  <c:v>-6.2687898354888603</c:v>
                </c:pt>
                <c:pt idx="16">
                  <c:v>7.7712101645120129</c:v>
                </c:pt>
                <c:pt idx="17">
                  <c:v>10.541210164512449</c:v>
                </c:pt>
                <c:pt idx="18">
                  <c:v>-6.512126582008932</c:v>
                </c:pt>
                <c:pt idx="19">
                  <c:v>-3.1921265820092231</c:v>
                </c:pt>
              </c:numCache>
            </c:numRef>
          </c:xVal>
          <c:yVal>
            <c:numRef>
              <c:f>Microwave!$B$184:$B$203</c:f>
              <c:numCache>
                <c:formatCode>General</c:formatCode>
                <c:ptCount val="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2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2</c:v>
                </c:pt>
                <c:pt idx="15">
                  <c:v>2</c:v>
                </c:pt>
                <c:pt idx="16">
                  <c:v>2</c:v>
                </c:pt>
                <c:pt idx="17">
                  <c:v>2</c:v>
                </c:pt>
                <c:pt idx="18">
                  <c:v>2</c:v>
                </c:pt>
                <c:pt idx="19">
                  <c:v>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BBF-47DC-B94F-F74C959357D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7699928"/>
        <c:axId val="322043936"/>
      </c:scatterChart>
      <c:valAx>
        <c:axId val="48769992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Deviations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22043936"/>
        <c:crosses val="autoZero"/>
        <c:crossBetween val="midCat"/>
      </c:valAx>
      <c:valAx>
        <c:axId val="322043936"/>
        <c:scaling>
          <c:orientation val="minMax"/>
          <c:max val="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J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7699928"/>
        <c:crosses val="autoZero"/>
        <c:crossBetween val="midCat"/>
        <c:majorUnit val="1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CA"/>
              <a:t>Residuals for J=1, </a:t>
            </a:r>
            <a:r>
              <a:rPr lang="en-CA" baseline="30000"/>
              <a:t>23</a:t>
            </a:r>
            <a:r>
              <a:rPr lang="en-CA"/>
              <a:t>Na</a:t>
            </a:r>
            <a:r>
              <a:rPr lang="en-CA" baseline="30000"/>
              <a:t>79</a:t>
            </a:r>
            <a:r>
              <a:rPr lang="en-CA"/>
              <a:t>Br</a:t>
            </a:r>
          </a:p>
        </c:rich>
      </c:tx>
      <c:layout>
        <c:manualLayout>
          <c:xMode val="edge"/>
          <c:yMode val="edge"/>
          <c:x val="0.31543853839139135"/>
          <c:y val="2.002502339537674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Microwave!$F$366:$F$370</c:f>
              <c:numCache>
                <c:formatCode>0.000</c:formatCode>
                <c:ptCount val="5"/>
                <c:pt idx="0">
                  <c:v>-7.0400000012086821</c:v>
                </c:pt>
                <c:pt idx="1">
                  <c:v>7.0399999987930642</c:v>
                </c:pt>
                <c:pt idx="2">
                  <c:v>-11.98000000126558</c:v>
                </c:pt>
                <c:pt idx="3">
                  <c:v>-1.9200000012642704</c:v>
                </c:pt>
                <c:pt idx="4">
                  <c:v>13.899999998735439</c:v>
                </c:pt>
              </c:numCache>
            </c:numRef>
          </c:xVal>
          <c:yVal>
            <c:numRef>
              <c:f>Microwave!$D$366:$D$370</c:f>
              <c:numCache>
                <c:formatCode>General</c:formatCode>
                <c:ptCount val="5"/>
                <c:pt idx="0">
                  <c:v>1</c:v>
                </c:pt>
                <c:pt idx="1">
                  <c:v>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BE2-4280-A77B-5DA1BE69F1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2268016"/>
        <c:axId val="92271296"/>
      </c:scatterChart>
      <c:valAx>
        <c:axId val="922680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Residuals (MHz)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2271296"/>
        <c:crosses val="autoZero"/>
        <c:crossBetween val="midCat"/>
      </c:valAx>
      <c:valAx>
        <c:axId val="92271296"/>
        <c:scaling>
          <c:orientation val="minMax"/>
          <c:max val="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v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2268016"/>
        <c:crosses val="autoZero"/>
        <c:crossBetween val="midCat"/>
        <c:majorUnit val="1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CA"/>
              <a:t>Separation by Isotopologue (J=2)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(Microwave!$A$382:$A$386,Microwave!$A$392:$A$396,Microwave!$A$405)</c:f>
              <c:numCache>
                <c:formatCode>0.000</c:formatCode>
                <c:ptCount val="11"/>
                <c:pt idx="0">
                  <c:v>26475</c:v>
                </c:pt>
                <c:pt idx="1">
                  <c:v>26639.9</c:v>
                </c:pt>
                <c:pt idx="2">
                  <c:v>26643.200000000001</c:v>
                </c:pt>
                <c:pt idx="3">
                  <c:v>26803.55</c:v>
                </c:pt>
                <c:pt idx="4">
                  <c:v>26806.32</c:v>
                </c:pt>
                <c:pt idx="5">
                  <c:v>26621.8</c:v>
                </c:pt>
                <c:pt idx="6">
                  <c:v>26785.63</c:v>
                </c:pt>
                <c:pt idx="7">
                  <c:v>26789.51</c:v>
                </c:pt>
                <c:pt idx="8">
                  <c:v>26952.98</c:v>
                </c:pt>
                <c:pt idx="9">
                  <c:v>26956.3</c:v>
                </c:pt>
                <c:pt idx="10">
                  <c:v>26455.8</c:v>
                </c:pt>
              </c:numCache>
            </c:numRef>
          </c:xVal>
          <c:yVal>
            <c:numRef>
              <c:f>(Microwave!$I$382:$I$386,Microwave!$I$392:$I$396,Microwave!$I$405)</c:f>
              <c:numCache>
                <c:formatCode>General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1F9-4E7F-A825-37E4B0311697}"/>
            </c:ext>
          </c:extLst>
        </c:ser>
        <c:ser>
          <c:idx val="1"/>
          <c:order val="1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(Microwave!$A$382:$A$386,Microwave!$A$392:$A$396,Microwave!$A$405)</c:f>
              <c:numCache>
                <c:formatCode>0.000</c:formatCode>
                <c:ptCount val="11"/>
                <c:pt idx="0">
                  <c:v>26475</c:v>
                </c:pt>
                <c:pt idx="1">
                  <c:v>26639.9</c:v>
                </c:pt>
                <c:pt idx="2">
                  <c:v>26643.200000000001</c:v>
                </c:pt>
                <c:pt idx="3">
                  <c:v>26803.55</c:v>
                </c:pt>
                <c:pt idx="4">
                  <c:v>26806.32</c:v>
                </c:pt>
                <c:pt idx="5">
                  <c:v>26621.8</c:v>
                </c:pt>
                <c:pt idx="6">
                  <c:v>26785.63</c:v>
                </c:pt>
                <c:pt idx="7">
                  <c:v>26789.51</c:v>
                </c:pt>
                <c:pt idx="8">
                  <c:v>26952.98</c:v>
                </c:pt>
                <c:pt idx="9">
                  <c:v>26956.3</c:v>
                </c:pt>
                <c:pt idx="10">
                  <c:v>26455.8</c:v>
                </c:pt>
              </c:numCache>
            </c:numRef>
          </c:xVal>
          <c:yVal>
            <c:numRef>
              <c:f>(Microwave!$J$382:$J$386,Microwave!$J$392:$J$396,Microwave!$J$405)</c:f>
              <c:numCache>
                <c:formatCode>General</c:formatCode>
                <c:ptCount val="11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2</c:v>
                </c:pt>
                <c:pt idx="6">
                  <c:v>2</c:v>
                </c:pt>
                <c:pt idx="7">
                  <c:v>2</c:v>
                </c:pt>
                <c:pt idx="8">
                  <c:v>2</c:v>
                </c:pt>
                <c:pt idx="9">
                  <c:v>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1F9-4E7F-A825-37E4B031169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2268016"/>
        <c:axId val="92271296"/>
      </c:scatterChart>
      <c:valAx>
        <c:axId val="922680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Frequency (MHz)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2271296"/>
        <c:crosses val="autoZero"/>
        <c:crossBetween val="midCat"/>
      </c:valAx>
      <c:valAx>
        <c:axId val="92271296"/>
        <c:scaling>
          <c:orientation val="minMax"/>
          <c:max val="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Species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2268016"/>
        <c:crosses val="autoZero"/>
        <c:crossBetween val="midCat"/>
        <c:majorUnit val="1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CA"/>
              <a:t>Deviations (Model 1 - one isotope)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Microwave!$F$184:$F$203</c:f>
              <c:numCache>
                <c:formatCode>0.000</c:formatCode>
                <c:ptCount val="20"/>
                <c:pt idx="0">
                  <c:v>-7.2825265569917974</c:v>
                </c:pt>
                <c:pt idx="1">
                  <c:v>4.6374734430100943</c:v>
                </c:pt>
                <c:pt idx="2">
                  <c:v>-4.5747510546752892</c:v>
                </c:pt>
                <c:pt idx="3">
                  <c:v>-1.994751054673543</c:v>
                </c:pt>
                <c:pt idx="4">
                  <c:v>7.4852489453260205</c:v>
                </c:pt>
                <c:pt idx="5">
                  <c:v>9.505248945326457</c:v>
                </c:pt>
                <c:pt idx="6">
                  <c:v>-12.066975552355871</c:v>
                </c:pt>
                <c:pt idx="7">
                  <c:v>-2.0069755523545609</c:v>
                </c:pt>
                <c:pt idx="8">
                  <c:v>13.813024447645148</c:v>
                </c:pt>
                <c:pt idx="9">
                  <c:v>-12.552116342441877</c:v>
                </c:pt>
                <c:pt idx="10">
                  <c:v>6.6478836575588502</c:v>
                </c:pt>
                <c:pt idx="11">
                  <c:v>-10.265453088966751</c:v>
                </c:pt>
                <c:pt idx="12">
                  <c:v>7.8345469110354315</c:v>
                </c:pt>
                <c:pt idx="13">
                  <c:v>11.134546911034704</c:v>
                </c:pt>
                <c:pt idx="14">
                  <c:v>-10.148789835486241</c:v>
                </c:pt>
                <c:pt idx="15">
                  <c:v>-6.2687898354888603</c:v>
                </c:pt>
                <c:pt idx="16">
                  <c:v>7.7712101645120129</c:v>
                </c:pt>
                <c:pt idx="17">
                  <c:v>10.541210164512449</c:v>
                </c:pt>
                <c:pt idx="18">
                  <c:v>-6.512126582008932</c:v>
                </c:pt>
                <c:pt idx="19">
                  <c:v>-3.1921265820092231</c:v>
                </c:pt>
              </c:numCache>
            </c:numRef>
          </c:xVal>
          <c:yVal>
            <c:numRef>
              <c:f>Microwave!$D$184:$D$203</c:f>
              <c:numCache>
                <c:formatCode>General</c:formatCode>
                <c:ptCount val="20"/>
                <c:pt idx="0">
                  <c:v>2</c:v>
                </c:pt>
                <c:pt idx="1">
                  <c:v>2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4</c:v>
                </c:pt>
                <c:pt idx="10">
                  <c:v>4</c:v>
                </c:pt>
                <c:pt idx="11">
                  <c:v>3</c:v>
                </c:pt>
                <c:pt idx="12">
                  <c:v>3</c:v>
                </c:pt>
                <c:pt idx="13">
                  <c:v>3</c:v>
                </c:pt>
                <c:pt idx="14">
                  <c:v>2</c:v>
                </c:pt>
                <c:pt idx="15">
                  <c:v>2</c:v>
                </c:pt>
                <c:pt idx="16">
                  <c:v>2</c:v>
                </c:pt>
                <c:pt idx="17">
                  <c:v>2</c:v>
                </c:pt>
                <c:pt idx="18">
                  <c:v>1</c:v>
                </c:pt>
                <c:pt idx="19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E2A-4471-841A-F8928DEAF2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7699928"/>
        <c:axId val="322043936"/>
      </c:scatterChart>
      <c:valAx>
        <c:axId val="48769992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Deviations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22043936"/>
        <c:crosses val="autoZero"/>
        <c:crossBetween val="midCat"/>
      </c:valAx>
      <c:valAx>
        <c:axId val="322043936"/>
        <c:scaling>
          <c:orientation val="minMax"/>
          <c:max val="4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v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7699928"/>
        <c:crosses val="autoZero"/>
        <c:crossBetween val="midCat"/>
        <c:majorUnit val="1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CA"/>
              <a:t>Deviations (Model 1 - one isotope, J=1 only)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6.2504566177886078E-2"/>
          <c:y val="0.11391812865497078"/>
          <c:w val="0.89223613595706619"/>
          <c:h val="0.72767483011991918"/>
        </c:manualLayout>
      </c:layout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Microwave!$F$184:$F$192</c:f>
              <c:numCache>
                <c:formatCode>0.000</c:formatCode>
                <c:ptCount val="9"/>
                <c:pt idx="0">
                  <c:v>-7.2825265569917974</c:v>
                </c:pt>
                <c:pt idx="1">
                  <c:v>4.6374734430100943</c:v>
                </c:pt>
                <c:pt idx="2">
                  <c:v>-4.5747510546752892</c:v>
                </c:pt>
                <c:pt idx="3">
                  <c:v>-1.994751054673543</c:v>
                </c:pt>
                <c:pt idx="4">
                  <c:v>7.4852489453260205</c:v>
                </c:pt>
                <c:pt idx="5">
                  <c:v>9.505248945326457</c:v>
                </c:pt>
                <c:pt idx="6">
                  <c:v>-12.066975552355871</c:v>
                </c:pt>
                <c:pt idx="7">
                  <c:v>-2.0069755523545609</c:v>
                </c:pt>
                <c:pt idx="8">
                  <c:v>13.813024447645148</c:v>
                </c:pt>
              </c:numCache>
            </c:numRef>
          </c:xVal>
          <c:yVal>
            <c:numRef>
              <c:f>Microwave!$D$184:$D$192</c:f>
              <c:numCache>
                <c:formatCode>General</c:formatCode>
                <c:ptCount val="9"/>
                <c:pt idx="0">
                  <c:v>2</c:v>
                </c:pt>
                <c:pt idx="1">
                  <c:v>2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4E9-4D78-B520-D498E72D5F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7699928"/>
        <c:axId val="322043936"/>
      </c:scatterChart>
      <c:valAx>
        <c:axId val="48769992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Deviations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22043936"/>
        <c:crosses val="autoZero"/>
        <c:crossBetween val="midCat"/>
      </c:valAx>
      <c:valAx>
        <c:axId val="322043936"/>
        <c:scaling>
          <c:orientation val="minMax"/>
          <c:max val="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v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7699928"/>
        <c:crosses val="autoZero"/>
        <c:crossBetween val="midCat"/>
        <c:majorUnit val="1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CA"/>
              <a:t>Deviations (Model 1 - one isotope, J=2 only)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Microwave!$F$193:$F$203</c:f>
              <c:numCache>
                <c:formatCode>0.000</c:formatCode>
                <c:ptCount val="11"/>
                <c:pt idx="0">
                  <c:v>-12.552116342441877</c:v>
                </c:pt>
                <c:pt idx="1">
                  <c:v>6.6478836575588502</c:v>
                </c:pt>
                <c:pt idx="2">
                  <c:v>-10.265453088966751</c:v>
                </c:pt>
                <c:pt idx="3">
                  <c:v>7.8345469110354315</c:v>
                </c:pt>
                <c:pt idx="4">
                  <c:v>11.134546911034704</c:v>
                </c:pt>
                <c:pt idx="5">
                  <c:v>-10.148789835486241</c:v>
                </c:pt>
                <c:pt idx="6">
                  <c:v>-6.2687898354888603</c:v>
                </c:pt>
                <c:pt idx="7">
                  <c:v>7.7712101645120129</c:v>
                </c:pt>
                <c:pt idx="8">
                  <c:v>10.541210164512449</c:v>
                </c:pt>
                <c:pt idx="9">
                  <c:v>-6.512126582008932</c:v>
                </c:pt>
                <c:pt idx="10">
                  <c:v>-3.1921265820092231</c:v>
                </c:pt>
              </c:numCache>
            </c:numRef>
          </c:xVal>
          <c:yVal>
            <c:numRef>
              <c:f>Microwave!$D$193:$D$203</c:f>
              <c:numCache>
                <c:formatCode>General</c:formatCode>
                <c:ptCount val="11"/>
                <c:pt idx="0">
                  <c:v>4</c:v>
                </c:pt>
                <c:pt idx="1">
                  <c:v>4</c:v>
                </c:pt>
                <c:pt idx="2">
                  <c:v>3</c:v>
                </c:pt>
                <c:pt idx="3">
                  <c:v>3</c:v>
                </c:pt>
                <c:pt idx="4">
                  <c:v>3</c:v>
                </c:pt>
                <c:pt idx="5">
                  <c:v>2</c:v>
                </c:pt>
                <c:pt idx="6">
                  <c:v>2</c:v>
                </c:pt>
                <c:pt idx="7">
                  <c:v>2</c:v>
                </c:pt>
                <c:pt idx="8">
                  <c:v>2</c:v>
                </c:pt>
                <c:pt idx="9">
                  <c:v>1</c:v>
                </c:pt>
                <c:pt idx="10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30D-439B-B390-E2204A1D18E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7699928"/>
        <c:axId val="322043936"/>
      </c:scatterChart>
      <c:valAx>
        <c:axId val="48769992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Deviations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22043936"/>
        <c:crosses val="autoZero"/>
        <c:crossBetween val="midCat"/>
      </c:valAx>
      <c:valAx>
        <c:axId val="322043936"/>
        <c:scaling>
          <c:orientation val="minMax"/>
          <c:max val="4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v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7699928"/>
        <c:crosses val="autoZero"/>
        <c:crossBetween val="midCat"/>
        <c:majorUnit val="1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CA"/>
              <a:t>Deviations (Model 1 cluster 1)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Microwave!$F$212:$F$222</c:f>
              <c:numCache>
                <c:formatCode>0.000</c:formatCode>
                <c:ptCount val="11"/>
                <c:pt idx="0">
                  <c:v>-1.6076719750308257</c:v>
                </c:pt>
                <c:pt idx="1">
                  <c:v>0.12684338714097976</c:v>
                </c:pt>
                <c:pt idx="2">
                  <c:v>2.706843387142726</c:v>
                </c:pt>
                <c:pt idx="3">
                  <c:v>-8.3386412506806664</c:v>
                </c:pt>
                <c:pt idx="4">
                  <c:v>1.7213587493206433</c:v>
                </c:pt>
                <c:pt idx="5">
                  <c:v>-1.1200540490717685</c:v>
                </c:pt>
                <c:pt idx="6">
                  <c:v>-0.29328100580823957</c:v>
                </c:pt>
                <c:pt idx="7">
                  <c:v>-1.6365079625429644</c:v>
                </c:pt>
                <c:pt idx="8">
                  <c:v>2.2434920374544163</c:v>
                </c:pt>
                <c:pt idx="9">
                  <c:v>0.54026508071183343</c:v>
                </c:pt>
                <c:pt idx="10">
                  <c:v>3.8602650807115424</c:v>
                </c:pt>
              </c:numCache>
            </c:numRef>
          </c:xVal>
          <c:yVal>
            <c:numRef>
              <c:f>Microwave!$B$212:$B$222</c:f>
              <c:numCache>
                <c:formatCode>General</c:formatCode>
                <c:ptCount val="11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2</c:v>
                </c:pt>
                <c:pt idx="6">
                  <c:v>2</c:v>
                </c:pt>
                <c:pt idx="7">
                  <c:v>2</c:v>
                </c:pt>
                <c:pt idx="8">
                  <c:v>2</c:v>
                </c:pt>
                <c:pt idx="9">
                  <c:v>2</c:v>
                </c:pt>
                <c:pt idx="10">
                  <c:v>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419-4D97-826B-F5A53DE970E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7699928"/>
        <c:axId val="322043936"/>
      </c:scatterChart>
      <c:valAx>
        <c:axId val="48769992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Deviations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22043936"/>
        <c:crosses val="autoZero"/>
        <c:crossBetween val="midCat"/>
      </c:valAx>
      <c:valAx>
        <c:axId val="322043936"/>
        <c:scaling>
          <c:orientation val="minMax"/>
          <c:max val="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J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7699928"/>
        <c:crosses val="autoZero"/>
        <c:crossBetween val="midCat"/>
        <c:majorUnit val="1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3" Type="http://schemas.openxmlformats.org/officeDocument/2006/relationships/chart" Target="../charts/chart13.xml"/><Relationship Id="rId18" Type="http://schemas.openxmlformats.org/officeDocument/2006/relationships/chart" Target="../charts/chart18.xml"/><Relationship Id="rId26" Type="http://schemas.openxmlformats.org/officeDocument/2006/relationships/chart" Target="../charts/chart26.xml"/><Relationship Id="rId39" Type="http://schemas.openxmlformats.org/officeDocument/2006/relationships/chart" Target="../charts/chart39.xml"/><Relationship Id="rId21" Type="http://schemas.openxmlformats.org/officeDocument/2006/relationships/chart" Target="../charts/chart21.xml"/><Relationship Id="rId34" Type="http://schemas.openxmlformats.org/officeDocument/2006/relationships/chart" Target="../charts/chart34.xml"/><Relationship Id="rId42" Type="http://schemas.openxmlformats.org/officeDocument/2006/relationships/chart" Target="../charts/chart42.xml"/><Relationship Id="rId47" Type="http://schemas.openxmlformats.org/officeDocument/2006/relationships/chart" Target="../charts/chart47.xml"/><Relationship Id="rId50" Type="http://schemas.openxmlformats.org/officeDocument/2006/relationships/chart" Target="../charts/chart50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6" Type="http://schemas.openxmlformats.org/officeDocument/2006/relationships/chart" Target="../charts/chart16.xml"/><Relationship Id="rId29" Type="http://schemas.openxmlformats.org/officeDocument/2006/relationships/chart" Target="../charts/chart29.xml"/><Relationship Id="rId11" Type="http://schemas.openxmlformats.org/officeDocument/2006/relationships/chart" Target="../charts/chart11.xml"/><Relationship Id="rId24" Type="http://schemas.openxmlformats.org/officeDocument/2006/relationships/chart" Target="../charts/chart24.xml"/><Relationship Id="rId32" Type="http://schemas.openxmlformats.org/officeDocument/2006/relationships/chart" Target="../charts/chart32.xml"/><Relationship Id="rId37" Type="http://schemas.openxmlformats.org/officeDocument/2006/relationships/chart" Target="../charts/chart37.xml"/><Relationship Id="rId40" Type="http://schemas.openxmlformats.org/officeDocument/2006/relationships/chart" Target="../charts/chart40.xml"/><Relationship Id="rId45" Type="http://schemas.openxmlformats.org/officeDocument/2006/relationships/chart" Target="../charts/chart45.xml"/><Relationship Id="rId5" Type="http://schemas.openxmlformats.org/officeDocument/2006/relationships/chart" Target="../charts/chart5.xml"/><Relationship Id="rId15" Type="http://schemas.openxmlformats.org/officeDocument/2006/relationships/chart" Target="../charts/chart15.xml"/><Relationship Id="rId23" Type="http://schemas.openxmlformats.org/officeDocument/2006/relationships/chart" Target="../charts/chart23.xml"/><Relationship Id="rId28" Type="http://schemas.openxmlformats.org/officeDocument/2006/relationships/chart" Target="../charts/chart28.xml"/><Relationship Id="rId36" Type="http://schemas.openxmlformats.org/officeDocument/2006/relationships/chart" Target="../charts/chart36.xml"/><Relationship Id="rId49" Type="http://schemas.openxmlformats.org/officeDocument/2006/relationships/chart" Target="../charts/chart49.xml"/><Relationship Id="rId10" Type="http://schemas.openxmlformats.org/officeDocument/2006/relationships/chart" Target="../charts/chart10.xml"/><Relationship Id="rId19" Type="http://schemas.openxmlformats.org/officeDocument/2006/relationships/chart" Target="../charts/chart19.xml"/><Relationship Id="rId31" Type="http://schemas.openxmlformats.org/officeDocument/2006/relationships/chart" Target="../charts/chart31.xml"/><Relationship Id="rId44" Type="http://schemas.openxmlformats.org/officeDocument/2006/relationships/chart" Target="../charts/chart44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4" Type="http://schemas.openxmlformats.org/officeDocument/2006/relationships/chart" Target="../charts/chart14.xml"/><Relationship Id="rId22" Type="http://schemas.openxmlformats.org/officeDocument/2006/relationships/chart" Target="../charts/chart22.xml"/><Relationship Id="rId27" Type="http://schemas.openxmlformats.org/officeDocument/2006/relationships/chart" Target="../charts/chart27.xml"/><Relationship Id="rId30" Type="http://schemas.openxmlformats.org/officeDocument/2006/relationships/chart" Target="../charts/chart30.xml"/><Relationship Id="rId35" Type="http://schemas.openxmlformats.org/officeDocument/2006/relationships/chart" Target="../charts/chart35.xml"/><Relationship Id="rId43" Type="http://schemas.openxmlformats.org/officeDocument/2006/relationships/chart" Target="../charts/chart43.xml"/><Relationship Id="rId48" Type="http://schemas.openxmlformats.org/officeDocument/2006/relationships/chart" Target="../charts/chart48.xml"/><Relationship Id="rId8" Type="http://schemas.openxmlformats.org/officeDocument/2006/relationships/chart" Target="../charts/chart8.xml"/><Relationship Id="rId51" Type="http://schemas.openxmlformats.org/officeDocument/2006/relationships/chart" Target="../charts/chart51.xml"/><Relationship Id="rId3" Type="http://schemas.openxmlformats.org/officeDocument/2006/relationships/chart" Target="../charts/chart3.xml"/><Relationship Id="rId12" Type="http://schemas.openxmlformats.org/officeDocument/2006/relationships/chart" Target="../charts/chart12.xml"/><Relationship Id="rId17" Type="http://schemas.openxmlformats.org/officeDocument/2006/relationships/chart" Target="../charts/chart17.xml"/><Relationship Id="rId25" Type="http://schemas.openxmlformats.org/officeDocument/2006/relationships/chart" Target="../charts/chart25.xml"/><Relationship Id="rId33" Type="http://schemas.openxmlformats.org/officeDocument/2006/relationships/chart" Target="../charts/chart33.xml"/><Relationship Id="rId38" Type="http://schemas.openxmlformats.org/officeDocument/2006/relationships/chart" Target="../charts/chart38.xml"/><Relationship Id="rId46" Type="http://schemas.openxmlformats.org/officeDocument/2006/relationships/chart" Target="../charts/chart46.xml"/><Relationship Id="rId20" Type="http://schemas.openxmlformats.org/officeDocument/2006/relationships/chart" Target="../charts/chart20.xml"/><Relationship Id="rId41" Type="http://schemas.openxmlformats.org/officeDocument/2006/relationships/chart" Target="../charts/chart41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228600</xdr:colOff>
      <xdr:row>12</xdr:row>
      <xdr:rowOff>166687</xdr:rowOff>
    </xdr:from>
    <xdr:to>
      <xdr:col>20</xdr:col>
      <xdr:colOff>276225</xdr:colOff>
      <xdr:row>41</xdr:row>
      <xdr:rowOff>142875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576262</xdr:colOff>
      <xdr:row>69</xdr:row>
      <xdr:rowOff>109537</xdr:rowOff>
    </xdr:from>
    <xdr:to>
      <xdr:col>15</xdr:col>
      <xdr:colOff>485775</xdr:colOff>
      <xdr:row>91</xdr:row>
      <xdr:rowOff>66675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438150</xdr:colOff>
      <xdr:row>100</xdr:row>
      <xdr:rowOff>133350</xdr:rowOff>
    </xdr:from>
    <xdr:to>
      <xdr:col>19</xdr:col>
      <xdr:colOff>314325</xdr:colOff>
      <xdr:row>122</xdr:row>
      <xdr:rowOff>500063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438150</xdr:colOff>
      <xdr:row>124</xdr:row>
      <xdr:rowOff>114300</xdr:rowOff>
    </xdr:from>
    <xdr:to>
      <xdr:col>19</xdr:col>
      <xdr:colOff>314325</xdr:colOff>
      <xdr:row>148</xdr:row>
      <xdr:rowOff>100013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8</xdr:col>
      <xdr:colOff>66674</xdr:colOff>
      <xdr:row>181</xdr:row>
      <xdr:rowOff>95249</xdr:rowOff>
    </xdr:from>
    <xdr:to>
      <xdr:col>15</xdr:col>
      <xdr:colOff>447674</xdr:colOff>
      <xdr:row>181</xdr:row>
      <xdr:rowOff>3895724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16</xdr:col>
      <xdr:colOff>85725</xdr:colOff>
      <xdr:row>181</xdr:row>
      <xdr:rowOff>114300</xdr:rowOff>
    </xdr:from>
    <xdr:to>
      <xdr:col>24</xdr:col>
      <xdr:colOff>533400</xdr:colOff>
      <xdr:row>181</xdr:row>
      <xdr:rowOff>3914775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8</xdr:col>
      <xdr:colOff>161925</xdr:colOff>
      <xdr:row>182</xdr:row>
      <xdr:rowOff>0</xdr:rowOff>
    </xdr:from>
    <xdr:to>
      <xdr:col>15</xdr:col>
      <xdr:colOff>542925</xdr:colOff>
      <xdr:row>201</xdr:row>
      <xdr:rowOff>180975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16</xdr:col>
      <xdr:colOff>57151</xdr:colOff>
      <xdr:row>181</xdr:row>
      <xdr:rowOff>4953000</xdr:rowOff>
    </xdr:from>
    <xdr:to>
      <xdr:col>24</xdr:col>
      <xdr:colOff>514351</xdr:colOff>
      <xdr:row>201</xdr:row>
      <xdr:rowOff>142875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8</xdr:col>
      <xdr:colOff>57150</xdr:colOff>
      <xdr:row>209</xdr:row>
      <xdr:rowOff>85725</xdr:rowOff>
    </xdr:from>
    <xdr:to>
      <xdr:col>15</xdr:col>
      <xdr:colOff>438150</xdr:colOff>
      <xdr:row>224</xdr:row>
      <xdr:rowOff>85725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16</xdr:col>
      <xdr:colOff>104775</xdr:colOff>
      <xdr:row>209</xdr:row>
      <xdr:rowOff>104775</xdr:rowOff>
    </xdr:from>
    <xdr:to>
      <xdr:col>24</xdr:col>
      <xdr:colOff>552450</xdr:colOff>
      <xdr:row>224</xdr:row>
      <xdr:rowOff>104775</xdr:rowOff>
    </xdr:to>
    <xdr:graphicFrame macro="">
      <xdr:nvGraphicFramePr>
        <xdr:cNvPr id="12" name="Chart 1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8</xdr:col>
      <xdr:colOff>104775</xdr:colOff>
      <xdr:row>227</xdr:row>
      <xdr:rowOff>85725</xdr:rowOff>
    </xdr:from>
    <xdr:to>
      <xdr:col>15</xdr:col>
      <xdr:colOff>485775</xdr:colOff>
      <xdr:row>241</xdr:row>
      <xdr:rowOff>95250</xdr:rowOff>
    </xdr:to>
    <xdr:graphicFrame macro="">
      <xdr:nvGraphicFramePr>
        <xdr:cNvPr id="14" name="Chart 13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16</xdr:col>
      <xdr:colOff>133350</xdr:colOff>
      <xdr:row>227</xdr:row>
      <xdr:rowOff>133350</xdr:rowOff>
    </xdr:from>
    <xdr:to>
      <xdr:col>24</xdr:col>
      <xdr:colOff>581025</xdr:colOff>
      <xdr:row>241</xdr:row>
      <xdr:rowOff>76200</xdr:rowOff>
    </xdr:to>
    <xdr:graphicFrame macro="">
      <xdr:nvGraphicFramePr>
        <xdr:cNvPr id="15" name="Chart 14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10</xdr:col>
      <xdr:colOff>9524</xdr:colOff>
      <xdr:row>333</xdr:row>
      <xdr:rowOff>33336</xdr:rowOff>
    </xdr:from>
    <xdr:to>
      <xdr:col>18</xdr:col>
      <xdr:colOff>104775</xdr:colOff>
      <xdr:row>351</xdr:row>
      <xdr:rowOff>180975</xdr:rowOff>
    </xdr:to>
    <xdr:graphicFrame macro="">
      <xdr:nvGraphicFramePr>
        <xdr:cNvPr id="16" name="Chart 15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19</xdr:col>
      <xdr:colOff>0</xdr:colOff>
      <xdr:row>333</xdr:row>
      <xdr:rowOff>28575</xdr:rowOff>
    </xdr:from>
    <xdr:to>
      <xdr:col>27</xdr:col>
      <xdr:colOff>552451</xdr:colOff>
      <xdr:row>351</xdr:row>
      <xdr:rowOff>176214</xdr:rowOff>
    </xdr:to>
    <xdr:graphicFrame macro="">
      <xdr:nvGraphicFramePr>
        <xdr:cNvPr id="17" name="Chart 16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11</xdr:col>
      <xdr:colOff>0</xdr:colOff>
      <xdr:row>308</xdr:row>
      <xdr:rowOff>9525</xdr:rowOff>
    </xdr:from>
    <xdr:to>
      <xdr:col>19</xdr:col>
      <xdr:colOff>371476</xdr:colOff>
      <xdr:row>326</xdr:row>
      <xdr:rowOff>109539</xdr:rowOff>
    </xdr:to>
    <xdr:graphicFrame macro="">
      <xdr:nvGraphicFramePr>
        <xdr:cNvPr id="18" name="Chart 17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16</xdr:col>
      <xdr:colOff>142875</xdr:colOff>
      <xdr:row>498</xdr:row>
      <xdr:rowOff>161925</xdr:rowOff>
    </xdr:from>
    <xdr:to>
      <xdr:col>23</xdr:col>
      <xdr:colOff>447675</xdr:colOff>
      <xdr:row>502</xdr:row>
      <xdr:rowOff>47625</xdr:rowOff>
    </xdr:to>
    <xdr:graphicFrame macro="">
      <xdr:nvGraphicFramePr>
        <xdr:cNvPr id="19" name="Chart 18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16</xdr:col>
      <xdr:colOff>152400</xdr:colOff>
      <xdr:row>503</xdr:row>
      <xdr:rowOff>180975</xdr:rowOff>
    </xdr:from>
    <xdr:to>
      <xdr:col>23</xdr:col>
      <xdr:colOff>457200</xdr:colOff>
      <xdr:row>507</xdr:row>
      <xdr:rowOff>66675</xdr:rowOff>
    </xdr:to>
    <xdr:graphicFrame macro="">
      <xdr:nvGraphicFramePr>
        <xdr:cNvPr id="20" name="Chart 19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0</xdr:col>
      <xdr:colOff>14287</xdr:colOff>
      <xdr:row>518</xdr:row>
      <xdr:rowOff>0</xdr:rowOff>
    </xdr:from>
    <xdr:to>
      <xdr:col>5</xdr:col>
      <xdr:colOff>347662</xdr:colOff>
      <xdr:row>532</xdr:row>
      <xdr:rowOff>76200</xdr:rowOff>
    </xdr:to>
    <xdr:graphicFrame macro="">
      <xdr:nvGraphicFramePr>
        <xdr:cNvPr id="25" name="Chart 24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5</xdr:col>
      <xdr:colOff>561975</xdr:colOff>
      <xdr:row>518</xdr:row>
      <xdr:rowOff>19050</xdr:rowOff>
    </xdr:from>
    <xdr:to>
      <xdr:col>11</xdr:col>
      <xdr:colOff>466725</xdr:colOff>
      <xdr:row>532</xdr:row>
      <xdr:rowOff>95250</xdr:rowOff>
    </xdr:to>
    <xdr:graphicFrame macro="">
      <xdr:nvGraphicFramePr>
        <xdr:cNvPr id="26" name="Chart 25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12</xdr:col>
      <xdr:colOff>9525</xdr:colOff>
      <xdr:row>517</xdr:row>
      <xdr:rowOff>180975</xdr:rowOff>
    </xdr:from>
    <xdr:to>
      <xdr:col>19</xdr:col>
      <xdr:colOff>133350</xdr:colOff>
      <xdr:row>532</xdr:row>
      <xdr:rowOff>66675</xdr:rowOff>
    </xdr:to>
    <xdr:graphicFrame macro="">
      <xdr:nvGraphicFramePr>
        <xdr:cNvPr id="27" name="Chart 26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  <xdr:twoCellAnchor>
    <xdr:from>
      <xdr:col>19</xdr:col>
      <xdr:colOff>295275</xdr:colOff>
      <xdr:row>518</xdr:row>
      <xdr:rowOff>0</xdr:rowOff>
    </xdr:from>
    <xdr:to>
      <xdr:col>26</xdr:col>
      <xdr:colOff>600075</xdr:colOff>
      <xdr:row>532</xdr:row>
      <xdr:rowOff>76200</xdr:rowOff>
    </xdr:to>
    <xdr:graphicFrame macro="">
      <xdr:nvGraphicFramePr>
        <xdr:cNvPr id="28" name="Chart 27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"/>
        </a:graphicData>
      </a:graphic>
    </xdr:graphicFrame>
    <xdr:clientData/>
  </xdr:twoCellAnchor>
  <xdr:twoCellAnchor>
    <xdr:from>
      <xdr:col>0</xdr:col>
      <xdr:colOff>0</xdr:colOff>
      <xdr:row>534</xdr:row>
      <xdr:rowOff>0</xdr:rowOff>
    </xdr:from>
    <xdr:to>
      <xdr:col>5</xdr:col>
      <xdr:colOff>333375</xdr:colOff>
      <xdr:row>548</xdr:row>
      <xdr:rowOff>76200</xdr:rowOff>
    </xdr:to>
    <xdr:graphicFrame macro="">
      <xdr:nvGraphicFramePr>
        <xdr:cNvPr id="29" name="Chart 28">
          <a:extLst>
            <a:ext uri="{FF2B5EF4-FFF2-40B4-BE49-F238E27FC236}">
              <a16:creationId xmlns:a16="http://schemas.microsoft.com/office/drawing/2014/main" id="{00000000-0008-0000-0000-00001D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"/>
        </a:graphicData>
      </a:graphic>
    </xdr:graphicFrame>
    <xdr:clientData/>
  </xdr:twoCellAnchor>
  <xdr:twoCellAnchor>
    <xdr:from>
      <xdr:col>0</xdr:col>
      <xdr:colOff>0</xdr:colOff>
      <xdr:row>549</xdr:row>
      <xdr:rowOff>0</xdr:rowOff>
    </xdr:from>
    <xdr:to>
      <xdr:col>5</xdr:col>
      <xdr:colOff>333375</xdr:colOff>
      <xdr:row>563</xdr:row>
      <xdr:rowOff>76200</xdr:rowOff>
    </xdr:to>
    <xdr:graphicFrame macro="">
      <xdr:nvGraphicFramePr>
        <xdr:cNvPr id="30" name="Chart 29">
          <a:extLst>
            <a:ext uri="{FF2B5EF4-FFF2-40B4-BE49-F238E27FC236}">
              <a16:creationId xmlns:a16="http://schemas.microsoft.com/office/drawing/2014/main" id="{00000000-0008-0000-0000-00001E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3"/>
        </a:graphicData>
      </a:graphic>
    </xdr:graphicFrame>
    <xdr:clientData/>
  </xdr:twoCellAnchor>
  <xdr:twoCellAnchor>
    <xdr:from>
      <xdr:col>5</xdr:col>
      <xdr:colOff>561975</xdr:colOff>
      <xdr:row>533</xdr:row>
      <xdr:rowOff>171450</xdr:rowOff>
    </xdr:from>
    <xdr:to>
      <xdr:col>11</xdr:col>
      <xdr:colOff>466725</xdr:colOff>
      <xdr:row>548</xdr:row>
      <xdr:rowOff>57150</xdr:rowOff>
    </xdr:to>
    <xdr:graphicFrame macro="">
      <xdr:nvGraphicFramePr>
        <xdr:cNvPr id="31" name="Chart 3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4"/>
        </a:graphicData>
      </a:graphic>
    </xdr:graphicFrame>
    <xdr:clientData/>
  </xdr:twoCellAnchor>
  <xdr:twoCellAnchor>
    <xdr:from>
      <xdr:col>5</xdr:col>
      <xdr:colOff>542925</xdr:colOff>
      <xdr:row>549</xdr:row>
      <xdr:rowOff>0</xdr:rowOff>
    </xdr:from>
    <xdr:to>
      <xdr:col>11</xdr:col>
      <xdr:colOff>447675</xdr:colOff>
      <xdr:row>563</xdr:row>
      <xdr:rowOff>76200</xdr:rowOff>
    </xdr:to>
    <xdr:graphicFrame macro="">
      <xdr:nvGraphicFramePr>
        <xdr:cNvPr id="32" name="Chart 31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5"/>
        </a:graphicData>
      </a:graphic>
    </xdr:graphicFrame>
    <xdr:clientData/>
  </xdr:twoCellAnchor>
  <xdr:twoCellAnchor>
    <xdr:from>
      <xdr:col>12</xdr:col>
      <xdr:colOff>0</xdr:colOff>
      <xdr:row>534</xdr:row>
      <xdr:rowOff>0</xdr:rowOff>
    </xdr:from>
    <xdr:to>
      <xdr:col>19</xdr:col>
      <xdr:colOff>123825</xdr:colOff>
      <xdr:row>548</xdr:row>
      <xdr:rowOff>76200</xdr:rowOff>
    </xdr:to>
    <xdr:graphicFrame macro="">
      <xdr:nvGraphicFramePr>
        <xdr:cNvPr id="33" name="Chart 32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6"/>
        </a:graphicData>
      </a:graphic>
    </xdr:graphicFrame>
    <xdr:clientData/>
  </xdr:twoCellAnchor>
  <xdr:twoCellAnchor>
    <xdr:from>
      <xdr:col>12</xdr:col>
      <xdr:colOff>0</xdr:colOff>
      <xdr:row>549</xdr:row>
      <xdr:rowOff>0</xdr:rowOff>
    </xdr:from>
    <xdr:to>
      <xdr:col>19</xdr:col>
      <xdr:colOff>123825</xdr:colOff>
      <xdr:row>563</xdr:row>
      <xdr:rowOff>76200</xdr:rowOff>
    </xdr:to>
    <xdr:graphicFrame macro="">
      <xdr:nvGraphicFramePr>
        <xdr:cNvPr id="34" name="Chart 33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7"/>
        </a:graphicData>
      </a:graphic>
    </xdr:graphicFrame>
    <xdr:clientData/>
  </xdr:twoCellAnchor>
  <xdr:twoCellAnchor>
    <xdr:from>
      <xdr:col>19</xdr:col>
      <xdr:colOff>219075</xdr:colOff>
      <xdr:row>534</xdr:row>
      <xdr:rowOff>57150</xdr:rowOff>
    </xdr:from>
    <xdr:to>
      <xdr:col>26</xdr:col>
      <xdr:colOff>523875</xdr:colOff>
      <xdr:row>548</xdr:row>
      <xdr:rowOff>133350</xdr:rowOff>
    </xdr:to>
    <xdr:graphicFrame macro="">
      <xdr:nvGraphicFramePr>
        <xdr:cNvPr id="35" name="Chart 3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8"/>
        </a:graphicData>
      </a:graphic>
    </xdr:graphicFrame>
    <xdr:clientData/>
  </xdr:twoCellAnchor>
  <xdr:twoCellAnchor>
    <xdr:from>
      <xdr:col>19</xdr:col>
      <xdr:colOff>228600</xdr:colOff>
      <xdr:row>549</xdr:row>
      <xdr:rowOff>28575</xdr:rowOff>
    </xdr:from>
    <xdr:to>
      <xdr:col>26</xdr:col>
      <xdr:colOff>533400</xdr:colOff>
      <xdr:row>563</xdr:row>
      <xdr:rowOff>104775</xdr:rowOff>
    </xdr:to>
    <xdr:graphicFrame macro="">
      <xdr:nvGraphicFramePr>
        <xdr:cNvPr id="36" name="Chart 35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9"/>
        </a:graphicData>
      </a:graphic>
    </xdr:graphicFrame>
    <xdr:clientData/>
  </xdr:twoCellAnchor>
  <xdr:twoCellAnchor>
    <xdr:from>
      <xdr:col>0</xdr:col>
      <xdr:colOff>0</xdr:colOff>
      <xdr:row>565</xdr:row>
      <xdr:rowOff>9525</xdr:rowOff>
    </xdr:from>
    <xdr:to>
      <xdr:col>5</xdr:col>
      <xdr:colOff>333375</xdr:colOff>
      <xdr:row>579</xdr:row>
      <xdr:rowOff>85725</xdr:rowOff>
    </xdr:to>
    <xdr:graphicFrame macro="">
      <xdr:nvGraphicFramePr>
        <xdr:cNvPr id="39" name="Chart 38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0"/>
        </a:graphicData>
      </a:graphic>
    </xdr:graphicFrame>
    <xdr:clientData/>
  </xdr:twoCellAnchor>
  <xdr:twoCellAnchor>
    <xdr:from>
      <xdr:col>5</xdr:col>
      <xdr:colOff>547688</xdr:colOff>
      <xdr:row>565</xdr:row>
      <xdr:rowOff>28575</xdr:rowOff>
    </xdr:from>
    <xdr:to>
      <xdr:col>11</xdr:col>
      <xdr:colOff>452438</xdr:colOff>
      <xdr:row>579</xdr:row>
      <xdr:rowOff>104775</xdr:rowOff>
    </xdr:to>
    <xdr:graphicFrame macro="">
      <xdr:nvGraphicFramePr>
        <xdr:cNvPr id="40" name="Chart 39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1"/>
        </a:graphicData>
      </a:graphic>
    </xdr:graphicFrame>
    <xdr:clientData/>
  </xdr:twoCellAnchor>
  <xdr:twoCellAnchor>
    <xdr:from>
      <xdr:col>11</xdr:col>
      <xdr:colOff>604838</xdr:colOff>
      <xdr:row>565</xdr:row>
      <xdr:rowOff>0</xdr:rowOff>
    </xdr:from>
    <xdr:to>
      <xdr:col>19</xdr:col>
      <xdr:colOff>119063</xdr:colOff>
      <xdr:row>579</xdr:row>
      <xdr:rowOff>76200</xdr:rowOff>
    </xdr:to>
    <xdr:graphicFrame macro="">
      <xdr:nvGraphicFramePr>
        <xdr:cNvPr id="41" name="Chart 40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2"/>
        </a:graphicData>
      </a:graphic>
    </xdr:graphicFrame>
    <xdr:clientData/>
  </xdr:twoCellAnchor>
  <xdr:twoCellAnchor>
    <xdr:from>
      <xdr:col>19</xdr:col>
      <xdr:colOff>280988</xdr:colOff>
      <xdr:row>565</xdr:row>
      <xdr:rowOff>9525</xdr:rowOff>
    </xdr:from>
    <xdr:to>
      <xdr:col>26</xdr:col>
      <xdr:colOff>585788</xdr:colOff>
      <xdr:row>579</xdr:row>
      <xdr:rowOff>85725</xdr:rowOff>
    </xdr:to>
    <xdr:graphicFrame macro="">
      <xdr:nvGraphicFramePr>
        <xdr:cNvPr id="42" name="Chart 41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3"/>
        </a:graphicData>
      </a:graphic>
    </xdr:graphicFrame>
    <xdr:clientData/>
  </xdr:twoCellAnchor>
  <xdr:twoCellAnchor>
    <xdr:from>
      <xdr:col>0</xdr:col>
      <xdr:colOff>0</xdr:colOff>
      <xdr:row>580</xdr:row>
      <xdr:rowOff>9525</xdr:rowOff>
    </xdr:from>
    <xdr:to>
      <xdr:col>5</xdr:col>
      <xdr:colOff>333375</xdr:colOff>
      <xdr:row>594</xdr:row>
      <xdr:rowOff>85725</xdr:rowOff>
    </xdr:to>
    <xdr:graphicFrame macro="">
      <xdr:nvGraphicFramePr>
        <xdr:cNvPr id="43" name="Chart 42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4"/>
        </a:graphicData>
      </a:graphic>
    </xdr:graphicFrame>
    <xdr:clientData/>
  </xdr:twoCellAnchor>
  <xdr:twoCellAnchor>
    <xdr:from>
      <xdr:col>5</xdr:col>
      <xdr:colOff>547688</xdr:colOff>
      <xdr:row>580</xdr:row>
      <xdr:rowOff>28575</xdr:rowOff>
    </xdr:from>
    <xdr:to>
      <xdr:col>11</xdr:col>
      <xdr:colOff>452438</xdr:colOff>
      <xdr:row>594</xdr:row>
      <xdr:rowOff>104775</xdr:rowOff>
    </xdr:to>
    <xdr:graphicFrame macro="">
      <xdr:nvGraphicFramePr>
        <xdr:cNvPr id="44" name="Chart 43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5"/>
        </a:graphicData>
      </a:graphic>
    </xdr:graphicFrame>
    <xdr:clientData/>
  </xdr:twoCellAnchor>
  <xdr:twoCellAnchor>
    <xdr:from>
      <xdr:col>11</xdr:col>
      <xdr:colOff>604838</xdr:colOff>
      <xdr:row>580</xdr:row>
      <xdr:rowOff>0</xdr:rowOff>
    </xdr:from>
    <xdr:to>
      <xdr:col>19</xdr:col>
      <xdr:colOff>119063</xdr:colOff>
      <xdr:row>594</xdr:row>
      <xdr:rowOff>76200</xdr:rowOff>
    </xdr:to>
    <xdr:graphicFrame macro="">
      <xdr:nvGraphicFramePr>
        <xdr:cNvPr id="45" name="Chart 44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6"/>
        </a:graphicData>
      </a:graphic>
    </xdr:graphicFrame>
    <xdr:clientData/>
  </xdr:twoCellAnchor>
  <xdr:twoCellAnchor>
    <xdr:from>
      <xdr:col>19</xdr:col>
      <xdr:colOff>280988</xdr:colOff>
      <xdr:row>580</xdr:row>
      <xdr:rowOff>9525</xdr:rowOff>
    </xdr:from>
    <xdr:to>
      <xdr:col>26</xdr:col>
      <xdr:colOff>585788</xdr:colOff>
      <xdr:row>594</xdr:row>
      <xdr:rowOff>85725</xdr:rowOff>
    </xdr:to>
    <xdr:graphicFrame macro="">
      <xdr:nvGraphicFramePr>
        <xdr:cNvPr id="46" name="Chart 45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7"/>
        </a:graphicData>
      </a:graphic>
    </xdr:graphicFrame>
    <xdr:clientData/>
  </xdr:twoCellAnchor>
  <xdr:twoCellAnchor>
    <xdr:from>
      <xdr:col>0</xdr:col>
      <xdr:colOff>0</xdr:colOff>
      <xdr:row>595</xdr:row>
      <xdr:rowOff>9525</xdr:rowOff>
    </xdr:from>
    <xdr:to>
      <xdr:col>5</xdr:col>
      <xdr:colOff>333375</xdr:colOff>
      <xdr:row>609</xdr:row>
      <xdr:rowOff>85725</xdr:rowOff>
    </xdr:to>
    <xdr:graphicFrame macro="">
      <xdr:nvGraphicFramePr>
        <xdr:cNvPr id="47" name="Chart 46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8"/>
        </a:graphicData>
      </a:graphic>
    </xdr:graphicFrame>
    <xdr:clientData/>
  </xdr:twoCellAnchor>
  <xdr:twoCellAnchor>
    <xdr:from>
      <xdr:col>5</xdr:col>
      <xdr:colOff>547688</xdr:colOff>
      <xdr:row>595</xdr:row>
      <xdr:rowOff>28575</xdr:rowOff>
    </xdr:from>
    <xdr:to>
      <xdr:col>11</xdr:col>
      <xdr:colOff>452438</xdr:colOff>
      <xdr:row>609</xdr:row>
      <xdr:rowOff>104775</xdr:rowOff>
    </xdr:to>
    <xdr:graphicFrame macro="">
      <xdr:nvGraphicFramePr>
        <xdr:cNvPr id="48" name="Chart 47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9"/>
        </a:graphicData>
      </a:graphic>
    </xdr:graphicFrame>
    <xdr:clientData/>
  </xdr:twoCellAnchor>
  <xdr:twoCellAnchor>
    <xdr:from>
      <xdr:col>11</xdr:col>
      <xdr:colOff>604838</xdr:colOff>
      <xdr:row>595</xdr:row>
      <xdr:rowOff>0</xdr:rowOff>
    </xdr:from>
    <xdr:to>
      <xdr:col>19</xdr:col>
      <xdr:colOff>119063</xdr:colOff>
      <xdr:row>609</xdr:row>
      <xdr:rowOff>76200</xdr:rowOff>
    </xdr:to>
    <xdr:graphicFrame macro="">
      <xdr:nvGraphicFramePr>
        <xdr:cNvPr id="49" name="Chart 48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0"/>
        </a:graphicData>
      </a:graphic>
    </xdr:graphicFrame>
    <xdr:clientData/>
  </xdr:twoCellAnchor>
  <xdr:twoCellAnchor>
    <xdr:from>
      <xdr:col>19</xdr:col>
      <xdr:colOff>280988</xdr:colOff>
      <xdr:row>595</xdr:row>
      <xdr:rowOff>9525</xdr:rowOff>
    </xdr:from>
    <xdr:to>
      <xdr:col>26</xdr:col>
      <xdr:colOff>585788</xdr:colOff>
      <xdr:row>609</xdr:row>
      <xdr:rowOff>85725</xdr:rowOff>
    </xdr:to>
    <xdr:graphicFrame macro="">
      <xdr:nvGraphicFramePr>
        <xdr:cNvPr id="50" name="Chart 49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1"/>
        </a:graphicData>
      </a:graphic>
    </xdr:graphicFrame>
    <xdr:clientData/>
  </xdr:twoCellAnchor>
  <xdr:twoCellAnchor>
    <xdr:from>
      <xdr:col>0</xdr:col>
      <xdr:colOff>0</xdr:colOff>
      <xdr:row>610</xdr:row>
      <xdr:rowOff>9525</xdr:rowOff>
    </xdr:from>
    <xdr:to>
      <xdr:col>5</xdr:col>
      <xdr:colOff>333375</xdr:colOff>
      <xdr:row>624</xdr:row>
      <xdr:rowOff>85725</xdr:rowOff>
    </xdr:to>
    <xdr:graphicFrame macro="">
      <xdr:nvGraphicFramePr>
        <xdr:cNvPr id="51" name="Chart 50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2"/>
        </a:graphicData>
      </a:graphic>
    </xdr:graphicFrame>
    <xdr:clientData/>
  </xdr:twoCellAnchor>
  <xdr:twoCellAnchor>
    <xdr:from>
      <xdr:col>5</xdr:col>
      <xdr:colOff>547688</xdr:colOff>
      <xdr:row>610</xdr:row>
      <xdr:rowOff>28575</xdr:rowOff>
    </xdr:from>
    <xdr:to>
      <xdr:col>11</xdr:col>
      <xdr:colOff>452438</xdr:colOff>
      <xdr:row>624</xdr:row>
      <xdr:rowOff>104775</xdr:rowOff>
    </xdr:to>
    <xdr:graphicFrame macro="">
      <xdr:nvGraphicFramePr>
        <xdr:cNvPr id="52" name="Chart 51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3"/>
        </a:graphicData>
      </a:graphic>
    </xdr:graphicFrame>
    <xdr:clientData/>
  </xdr:twoCellAnchor>
  <xdr:twoCellAnchor>
    <xdr:from>
      <xdr:col>11</xdr:col>
      <xdr:colOff>604838</xdr:colOff>
      <xdr:row>610</xdr:row>
      <xdr:rowOff>0</xdr:rowOff>
    </xdr:from>
    <xdr:to>
      <xdr:col>19</xdr:col>
      <xdr:colOff>119063</xdr:colOff>
      <xdr:row>624</xdr:row>
      <xdr:rowOff>76200</xdr:rowOff>
    </xdr:to>
    <xdr:graphicFrame macro="">
      <xdr:nvGraphicFramePr>
        <xdr:cNvPr id="53" name="Chart 52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4"/>
        </a:graphicData>
      </a:graphic>
    </xdr:graphicFrame>
    <xdr:clientData/>
  </xdr:twoCellAnchor>
  <xdr:twoCellAnchor>
    <xdr:from>
      <xdr:col>19</xdr:col>
      <xdr:colOff>280988</xdr:colOff>
      <xdr:row>610</xdr:row>
      <xdr:rowOff>9525</xdr:rowOff>
    </xdr:from>
    <xdr:to>
      <xdr:col>26</xdr:col>
      <xdr:colOff>585788</xdr:colOff>
      <xdr:row>624</xdr:row>
      <xdr:rowOff>85725</xdr:rowOff>
    </xdr:to>
    <xdr:graphicFrame macro="">
      <xdr:nvGraphicFramePr>
        <xdr:cNvPr id="54" name="Chart 53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5"/>
        </a:graphicData>
      </a:graphic>
    </xdr:graphicFrame>
    <xdr:clientData/>
  </xdr:twoCellAnchor>
  <xdr:twoCellAnchor>
    <xdr:from>
      <xdr:col>11</xdr:col>
      <xdr:colOff>9525</xdr:colOff>
      <xdr:row>287</xdr:row>
      <xdr:rowOff>0</xdr:rowOff>
    </xdr:from>
    <xdr:to>
      <xdr:col>19</xdr:col>
      <xdr:colOff>381001</xdr:colOff>
      <xdr:row>305</xdr:row>
      <xdr:rowOff>71439</xdr:rowOff>
    </xdr:to>
    <xdr:graphicFrame macro="">
      <xdr:nvGraphicFramePr>
        <xdr:cNvPr id="55" name="Chart 54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6"/>
        </a:graphicData>
      </a:graphic>
    </xdr:graphicFrame>
    <xdr:clientData/>
  </xdr:twoCellAnchor>
  <xdr:twoCellAnchor>
    <xdr:from>
      <xdr:col>11</xdr:col>
      <xdr:colOff>9525</xdr:colOff>
      <xdr:row>267</xdr:row>
      <xdr:rowOff>9525</xdr:rowOff>
    </xdr:from>
    <xdr:to>
      <xdr:col>19</xdr:col>
      <xdr:colOff>381001</xdr:colOff>
      <xdr:row>285</xdr:row>
      <xdr:rowOff>109539</xdr:rowOff>
    </xdr:to>
    <xdr:graphicFrame macro="">
      <xdr:nvGraphicFramePr>
        <xdr:cNvPr id="56" name="Chart 55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7"/>
        </a:graphicData>
      </a:graphic>
    </xdr:graphicFrame>
    <xdr:clientData/>
  </xdr:twoCellAnchor>
  <xdr:twoCellAnchor>
    <xdr:from>
      <xdr:col>11</xdr:col>
      <xdr:colOff>9525</xdr:colOff>
      <xdr:row>247</xdr:row>
      <xdr:rowOff>0</xdr:rowOff>
    </xdr:from>
    <xdr:to>
      <xdr:col>19</xdr:col>
      <xdr:colOff>381001</xdr:colOff>
      <xdr:row>265</xdr:row>
      <xdr:rowOff>109539</xdr:rowOff>
    </xdr:to>
    <xdr:graphicFrame macro="">
      <xdr:nvGraphicFramePr>
        <xdr:cNvPr id="57" name="Chart 56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8"/>
        </a:graphicData>
      </a:graphic>
    </xdr:graphicFrame>
    <xdr:clientData/>
  </xdr:twoCellAnchor>
  <xdr:twoCellAnchor>
    <xdr:from>
      <xdr:col>10</xdr:col>
      <xdr:colOff>38100</xdr:colOff>
      <xdr:row>356</xdr:row>
      <xdr:rowOff>9525</xdr:rowOff>
    </xdr:from>
    <xdr:to>
      <xdr:col>18</xdr:col>
      <xdr:colOff>133351</xdr:colOff>
      <xdr:row>374</xdr:row>
      <xdr:rowOff>109539</xdr:rowOff>
    </xdr:to>
    <xdr:graphicFrame macro="">
      <xdr:nvGraphicFramePr>
        <xdr:cNvPr id="58" name="Chart 57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9"/>
        </a:graphicData>
      </a:graphic>
    </xdr:graphicFrame>
    <xdr:clientData/>
  </xdr:twoCellAnchor>
  <xdr:twoCellAnchor>
    <xdr:from>
      <xdr:col>19</xdr:col>
      <xdr:colOff>0</xdr:colOff>
      <xdr:row>356</xdr:row>
      <xdr:rowOff>0</xdr:rowOff>
    </xdr:from>
    <xdr:to>
      <xdr:col>27</xdr:col>
      <xdr:colOff>552451</xdr:colOff>
      <xdr:row>374</xdr:row>
      <xdr:rowOff>100014</xdr:rowOff>
    </xdr:to>
    <xdr:graphicFrame macro="">
      <xdr:nvGraphicFramePr>
        <xdr:cNvPr id="59" name="Chart 58">
          <a:extLst>
            <a:ext uri="{FF2B5EF4-FFF2-40B4-BE49-F238E27FC236}">
              <a16:creationId xmlns:a16="http://schemas.microsoft.com/office/drawing/2014/main" id="{00000000-0008-0000-0000-00003B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0"/>
        </a:graphicData>
      </a:graphic>
    </xdr:graphicFrame>
    <xdr:clientData/>
  </xdr:twoCellAnchor>
  <xdr:twoCellAnchor>
    <xdr:from>
      <xdr:col>10</xdr:col>
      <xdr:colOff>0</xdr:colOff>
      <xdr:row>381</xdr:row>
      <xdr:rowOff>0</xdr:rowOff>
    </xdr:from>
    <xdr:to>
      <xdr:col>18</xdr:col>
      <xdr:colOff>95251</xdr:colOff>
      <xdr:row>400</xdr:row>
      <xdr:rowOff>4764</xdr:rowOff>
    </xdr:to>
    <xdr:graphicFrame macro="">
      <xdr:nvGraphicFramePr>
        <xdr:cNvPr id="60" name="Chart 59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M519"/>
  <sheetViews>
    <sheetView tabSelected="1" topLeftCell="A598" workbookViewId="0">
      <selection activeCell="A458" sqref="A458:XFD458"/>
    </sheetView>
  </sheetViews>
  <sheetFormatPr defaultRowHeight="15" x14ac:dyDescent="0.25"/>
  <cols>
    <col min="1" max="1" width="9.5703125" bestFit="1" customWidth="1"/>
    <col min="2" max="2" width="15.140625" customWidth="1"/>
    <col min="3" max="3" width="12.5703125" bestFit="1" customWidth="1"/>
    <col min="4" max="4" width="14.7109375" bestFit="1" customWidth="1"/>
    <col min="5" max="5" width="11.5703125" bestFit="1" customWidth="1"/>
    <col min="6" max="6" width="11" customWidth="1"/>
    <col min="7" max="7" width="11.5703125" customWidth="1"/>
    <col min="8" max="8" width="12.5703125" bestFit="1" customWidth="1"/>
    <col min="9" max="9" width="12.42578125" customWidth="1"/>
    <col min="11" max="11" width="13.28515625" customWidth="1"/>
    <col min="14" max="14" width="11.85546875" customWidth="1"/>
    <col min="29" max="29" width="9.85546875" customWidth="1"/>
    <col min="37" max="37" width="10.42578125" customWidth="1"/>
  </cols>
  <sheetData>
    <row r="1" spans="1:5" x14ac:dyDescent="0.25">
      <c r="A1" t="s">
        <v>7</v>
      </c>
    </row>
    <row r="3" spans="1:5" x14ac:dyDescent="0.25">
      <c r="A3" t="s">
        <v>8</v>
      </c>
    </row>
    <row r="4" spans="1:5" x14ac:dyDescent="0.25">
      <c r="B4" t="s">
        <v>1</v>
      </c>
      <c r="C4" t="s">
        <v>2</v>
      </c>
      <c r="D4" t="s">
        <v>3</v>
      </c>
      <c r="E4" t="s">
        <v>4</v>
      </c>
    </row>
    <row r="5" spans="1:5" x14ac:dyDescent="0.25">
      <c r="A5" t="s">
        <v>9</v>
      </c>
      <c r="B5" s="2">
        <v>22.989769280899999</v>
      </c>
      <c r="C5" s="3">
        <v>2.8999999999999999E-9</v>
      </c>
      <c r="D5" s="4">
        <v>100</v>
      </c>
      <c r="E5" s="5">
        <v>1.5</v>
      </c>
    </row>
    <row r="6" spans="1:5" x14ac:dyDescent="0.25">
      <c r="A6" t="s">
        <v>5</v>
      </c>
      <c r="B6" s="2">
        <v>78.918337100000002</v>
      </c>
      <c r="C6" s="3">
        <v>2.0999999999999998E-6</v>
      </c>
      <c r="D6" s="4">
        <v>50.69</v>
      </c>
      <c r="E6" s="5">
        <v>1.5</v>
      </c>
    </row>
    <row r="7" spans="1:5" x14ac:dyDescent="0.25">
      <c r="A7" t="s">
        <v>6</v>
      </c>
      <c r="B7" s="2">
        <v>80.916290599999996</v>
      </c>
      <c r="C7" s="3">
        <v>2.0999999999999998E-6</v>
      </c>
      <c r="D7" s="4">
        <v>49.31</v>
      </c>
      <c r="E7" s="5">
        <v>1.5</v>
      </c>
    </row>
    <row r="8" spans="1:5" x14ac:dyDescent="0.25">
      <c r="B8" s="1">
        <f>B5*B6/(B5+B6)</f>
        <v>17.803435137730482</v>
      </c>
    </row>
    <row r="9" spans="1:5" x14ac:dyDescent="0.25">
      <c r="B9" s="1">
        <f>B5*B7/(B5+B7)</f>
        <v>17.903160355541573</v>
      </c>
    </row>
    <row r="10" spans="1:5" x14ac:dyDescent="0.25">
      <c r="B10" s="1"/>
    </row>
    <row r="11" spans="1:5" s="10" customFormat="1" x14ac:dyDescent="0.25">
      <c r="A11" s="10" t="s">
        <v>71</v>
      </c>
      <c r="B11" s="24"/>
    </row>
    <row r="12" spans="1:5" x14ac:dyDescent="0.25">
      <c r="B12" s="1"/>
    </row>
    <row r="13" spans="1:5" x14ac:dyDescent="0.25">
      <c r="A13" t="s">
        <v>0</v>
      </c>
    </row>
    <row r="14" spans="1:5" x14ac:dyDescent="0.25">
      <c r="A14" s="6">
        <v>17082.5</v>
      </c>
      <c r="B14">
        <v>0.8</v>
      </c>
      <c r="C14">
        <v>1</v>
      </c>
    </row>
    <row r="15" spans="1:5" x14ac:dyDescent="0.25">
      <c r="A15" s="6">
        <v>17856.57</v>
      </c>
      <c r="B15">
        <v>0.1</v>
      </c>
      <c r="C15">
        <v>1</v>
      </c>
    </row>
    <row r="16" spans="1:5" x14ac:dyDescent="0.25">
      <c r="A16" s="6">
        <v>17868.490000000002</v>
      </c>
      <c r="B16">
        <v>0.1</v>
      </c>
      <c r="C16">
        <v>1</v>
      </c>
    </row>
    <row r="17" spans="1:3" x14ac:dyDescent="0.25">
      <c r="A17" s="6">
        <v>17968.419999999998</v>
      </c>
      <c r="B17">
        <v>0.2</v>
      </c>
      <c r="C17">
        <v>1</v>
      </c>
    </row>
    <row r="18" spans="1:3" x14ac:dyDescent="0.25">
      <c r="A18" s="6">
        <v>17971</v>
      </c>
      <c r="B18">
        <v>0.5</v>
      </c>
      <c r="C18">
        <v>1</v>
      </c>
    </row>
    <row r="19" spans="1:3" x14ac:dyDescent="0.25">
      <c r="A19" s="6">
        <v>17980.48</v>
      </c>
      <c r="B19">
        <v>0.2</v>
      </c>
      <c r="C19">
        <v>1</v>
      </c>
    </row>
    <row r="20" spans="1:3" x14ac:dyDescent="0.25">
      <c r="A20" s="6">
        <v>18070.07</v>
      </c>
      <c r="B20">
        <v>0.1</v>
      </c>
      <c r="C20">
        <v>1</v>
      </c>
    </row>
    <row r="21" spans="1:3" x14ac:dyDescent="0.25">
      <c r="A21" s="6">
        <v>18080.13</v>
      </c>
      <c r="B21">
        <v>0.1</v>
      </c>
      <c r="C21">
        <v>1</v>
      </c>
    </row>
    <row r="22" spans="1:3" x14ac:dyDescent="0.25">
      <c r="A22" s="6">
        <v>18095.95</v>
      </c>
      <c r="B22">
        <v>0.15</v>
      </c>
      <c r="C22">
        <v>1</v>
      </c>
    </row>
    <row r="23" spans="1:3" x14ac:dyDescent="0.25">
      <c r="A23" s="6">
        <v>26455.8</v>
      </c>
      <c r="B23">
        <v>0.8</v>
      </c>
      <c r="C23">
        <v>1</v>
      </c>
    </row>
    <row r="24" spans="1:3" x14ac:dyDescent="0.25">
      <c r="A24" s="6">
        <v>26475</v>
      </c>
      <c r="B24">
        <v>0.8</v>
      </c>
      <c r="C24">
        <v>1</v>
      </c>
    </row>
    <row r="25" spans="1:3" x14ac:dyDescent="0.25">
      <c r="A25" s="6">
        <v>26621.8</v>
      </c>
      <c r="B25">
        <v>0.8</v>
      </c>
      <c r="C25">
        <v>1</v>
      </c>
    </row>
    <row r="26" spans="1:3" x14ac:dyDescent="0.25">
      <c r="A26" s="6">
        <v>26639.9</v>
      </c>
      <c r="B26">
        <v>0.8</v>
      </c>
      <c r="C26">
        <v>1</v>
      </c>
    </row>
    <row r="27" spans="1:3" x14ac:dyDescent="0.25">
      <c r="A27" s="6">
        <v>26643.200000000001</v>
      </c>
      <c r="B27">
        <v>0.8</v>
      </c>
      <c r="C27">
        <v>1</v>
      </c>
    </row>
    <row r="28" spans="1:3" x14ac:dyDescent="0.25">
      <c r="A28" s="6">
        <v>26785.63</v>
      </c>
      <c r="B28">
        <v>0.1</v>
      </c>
      <c r="C28">
        <v>1</v>
      </c>
    </row>
    <row r="29" spans="1:3" x14ac:dyDescent="0.25">
      <c r="A29" s="6">
        <v>26789.51</v>
      </c>
      <c r="B29">
        <v>0.3</v>
      </c>
      <c r="C29">
        <v>1</v>
      </c>
    </row>
    <row r="30" spans="1:3" x14ac:dyDescent="0.25">
      <c r="A30" s="6">
        <v>26803.55</v>
      </c>
      <c r="B30">
        <v>0.1</v>
      </c>
      <c r="C30">
        <v>1</v>
      </c>
    </row>
    <row r="31" spans="1:3" x14ac:dyDescent="0.25">
      <c r="A31" s="6">
        <v>26806.32</v>
      </c>
      <c r="B31">
        <v>0.1</v>
      </c>
      <c r="C31">
        <v>1</v>
      </c>
    </row>
    <row r="32" spans="1:3" x14ac:dyDescent="0.25">
      <c r="A32" s="6">
        <v>26952.98</v>
      </c>
      <c r="B32">
        <v>0.1</v>
      </c>
      <c r="C32">
        <v>1</v>
      </c>
    </row>
    <row r="33" spans="1:9" x14ac:dyDescent="0.25">
      <c r="A33" s="6">
        <v>26956.3</v>
      </c>
      <c r="B33">
        <v>0.3</v>
      </c>
      <c r="C33">
        <v>1</v>
      </c>
    </row>
    <row r="34" spans="1:9" x14ac:dyDescent="0.25">
      <c r="A34" s="6"/>
    </row>
    <row r="35" spans="1:9" x14ac:dyDescent="0.25">
      <c r="A35" s="6"/>
    </row>
    <row r="36" spans="1:9" x14ac:dyDescent="0.25">
      <c r="A36" s="6"/>
    </row>
    <row r="37" spans="1:9" x14ac:dyDescent="0.25">
      <c r="A37" s="6"/>
    </row>
    <row r="38" spans="1:9" x14ac:dyDescent="0.25">
      <c r="A38" s="6"/>
    </row>
    <row r="39" spans="1:9" x14ac:dyDescent="0.25">
      <c r="A39" s="6"/>
    </row>
    <row r="40" spans="1:9" x14ac:dyDescent="0.25">
      <c r="A40" s="6"/>
    </row>
    <row r="41" spans="1:9" x14ac:dyDescent="0.25">
      <c r="A41" s="6"/>
    </row>
    <row r="42" spans="1:9" x14ac:dyDescent="0.25">
      <c r="A42" s="6"/>
    </row>
    <row r="44" spans="1:9" s="10" customFormat="1" x14ac:dyDescent="0.25">
      <c r="A44" s="10" t="s">
        <v>72</v>
      </c>
    </row>
    <row r="46" spans="1:9" x14ac:dyDescent="0.25">
      <c r="B46" t="s">
        <v>10</v>
      </c>
      <c r="C46" t="s">
        <v>11</v>
      </c>
      <c r="D46" t="s">
        <v>12</v>
      </c>
      <c r="F46" t="s">
        <v>13</v>
      </c>
      <c r="G46" t="s">
        <v>14</v>
      </c>
      <c r="H46" t="s">
        <v>15</v>
      </c>
      <c r="I46" t="s">
        <v>16</v>
      </c>
    </row>
    <row r="47" spans="1:9" x14ac:dyDescent="0.25">
      <c r="A47" s="6">
        <v>17082.5</v>
      </c>
      <c r="B47" s="6">
        <f>B$67</f>
        <v>22745.18</v>
      </c>
      <c r="C47" s="6">
        <f>$A47-B47</f>
        <v>-5662.68</v>
      </c>
      <c r="D47" s="7">
        <f>C47^2</f>
        <v>32065944.782400005</v>
      </c>
      <c r="F47">
        <f>INDEX(G$67:H$67,MATCH(I47,G47:H47,0))</f>
        <v>17885.956666556944</v>
      </c>
      <c r="G47" s="6">
        <f>($A47-G$67)^2</f>
        <v>645542.61503479572</v>
      </c>
      <c r="H47" s="6">
        <f>($A47-H$67)^2</f>
        <v>92898912.290193245</v>
      </c>
      <c r="I47" s="6">
        <f>MIN(G47:H47)</f>
        <v>645542.61503479572</v>
      </c>
    </row>
    <row r="48" spans="1:9" x14ac:dyDescent="0.25">
      <c r="A48" s="6">
        <v>17856.57</v>
      </c>
      <c r="B48" s="6">
        <f t="shared" ref="B48:B66" si="0">B$67</f>
        <v>22745.18</v>
      </c>
      <c r="C48" s="6">
        <f t="shared" ref="C48:C66" si="1">$A48-B48</f>
        <v>-4888.6100000000006</v>
      </c>
      <c r="D48" s="7">
        <f t="shared" ref="D48:D66" si="2">C48^2</f>
        <v>23898507.732100006</v>
      </c>
      <c r="F48">
        <f t="shared" ref="F48:F66" si="3">INDEX(G$67:H$67,MATCH(I48,G48:H48,0))</f>
        <v>17885.956666556944</v>
      </c>
      <c r="G48" s="6">
        <f t="shared" ref="G48:H66" si="4">($A48-G$67)^2</f>
        <v>863.57617132900884</v>
      </c>
      <c r="H48" s="6">
        <f t="shared" si="4"/>
        <v>78576491.411621585</v>
      </c>
      <c r="I48" s="6">
        <f t="shared" ref="I48:I66" si="5">MIN(G48:H48)</f>
        <v>863.57617132900884</v>
      </c>
    </row>
    <row r="49" spans="1:9" x14ac:dyDescent="0.25">
      <c r="A49" s="6">
        <v>17868.490000000002</v>
      </c>
      <c r="B49" s="6">
        <f t="shared" si="0"/>
        <v>22745.18</v>
      </c>
      <c r="C49" s="6">
        <f t="shared" si="1"/>
        <v>-4876.6899999999987</v>
      </c>
      <c r="D49" s="7">
        <f t="shared" si="2"/>
        <v>23782105.356099986</v>
      </c>
      <c r="F49">
        <f t="shared" si="3"/>
        <v>17885.956666556944</v>
      </c>
      <c r="G49" s="6">
        <f t="shared" si="4"/>
        <v>305.08444061139863</v>
      </c>
      <c r="H49" s="6">
        <f t="shared" si="4"/>
        <v>78365307.675753579</v>
      </c>
      <c r="I49" s="6">
        <f t="shared" si="5"/>
        <v>305.08444061139863</v>
      </c>
    </row>
    <row r="50" spans="1:9" x14ac:dyDescent="0.25">
      <c r="A50" s="6">
        <v>17968.419999999998</v>
      </c>
      <c r="B50" s="6">
        <f t="shared" si="0"/>
        <v>22745.18</v>
      </c>
      <c r="C50" s="6">
        <f t="shared" si="1"/>
        <v>-4776.760000000002</v>
      </c>
      <c r="D50" s="7">
        <f t="shared" si="2"/>
        <v>22817436.09760002</v>
      </c>
      <c r="F50">
        <f t="shared" si="3"/>
        <v>17885.956666556944</v>
      </c>
      <c r="G50" s="6">
        <f t="shared" si="4"/>
        <v>6800.2013625404043</v>
      </c>
      <c r="H50" s="6">
        <f t="shared" si="4"/>
        <v>76606049.382722929</v>
      </c>
      <c r="I50" s="6">
        <f t="shared" si="5"/>
        <v>6800.2013625404043</v>
      </c>
    </row>
    <row r="51" spans="1:9" x14ac:dyDescent="0.25">
      <c r="A51" s="6">
        <v>17971</v>
      </c>
      <c r="B51" s="6">
        <f t="shared" si="0"/>
        <v>22745.18</v>
      </c>
      <c r="C51" s="6">
        <f t="shared" si="1"/>
        <v>-4774.18</v>
      </c>
      <c r="D51" s="7">
        <f t="shared" si="2"/>
        <v>22792794.672400001</v>
      </c>
      <c r="F51">
        <f t="shared" si="3"/>
        <v>17885.956666556944</v>
      </c>
      <c r="G51" s="6">
        <f t="shared" si="4"/>
        <v>7232.3685631068629</v>
      </c>
      <c r="H51" s="6">
        <f t="shared" si="4"/>
        <v>76560893.200101808</v>
      </c>
      <c r="I51" s="6">
        <f t="shared" si="5"/>
        <v>7232.3685631068629</v>
      </c>
    </row>
    <row r="52" spans="1:9" x14ac:dyDescent="0.25">
      <c r="A52" s="6">
        <v>17980.48</v>
      </c>
      <c r="B52" s="6">
        <f t="shared" si="0"/>
        <v>22745.18</v>
      </c>
      <c r="C52" s="6">
        <f t="shared" si="1"/>
        <v>-4764.7000000000007</v>
      </c>
      <c r="D52" s="7">
        <f t="shared" si="2"/>
        <v>22702366.090000007</v>
      </c>
      <c r="F52">
        <f t="shared" si="3"/>
        <v>17885.956666556944</v>
      </c>
      <c r="G52" s="6">
        <f t="shared" si="4"/>
        <v>8934.6605651871287</v>
      </c>
      <c r="H52" s="6">
        <f t="shared" si="4"/>
        <v>76395084.811363876</v>
      </c>
      <c r="I52" s="6">
        <f t="shared" si="5"/>
        <v>8934.6605651871287</v>
      </c>
    </row>
    <row r="53" spans="1:9" x14ac:dyDescent="0.25">
      <c r="A53" s="6">
        <v>18070.07</v>
      </c>
      <c r="B53" s="6">
        <f t="shared" si="0"/>
        <v>22745.18</v>
      </c>
      <c r="C53" s="6">
        <f t="shared" si="1"/>
        <v>-4675.1100000000006</v>
      </c>
      <c r="D53" s="7">
        <f t="shared" si="2"/>
        <v>21856653.512100004</v>
      </c>
      <c r="F53">
        <f t="shared" si="3"/>
        <v>17885.956666556944</v>
      </c>
      <c r="G53" s="6">
        <f t="shared" si="4"/>
        <v>33897.719551513939</v>
      </c>
      <c r="H53" s="6">
        <f t="shared" si="4"/>
        <v>74837001.257744804</v>
      </c>
      <c r="I53" s="6">
        <f t="shared" si="5"/>
        <v>33897.719551513939</v>
      </c>
    </row>
    <row r="54" spans="1:9" x14ac:dyDescent="0.25">
      <c r="A54" s="6">
        <v>18080.13</v>
      </c>
      <c r="B54" s="6">
        <f t="shared" si="0"/>
        <v>22745.18</v>
      </c>
      <c r="C54" s="6">
        <f t="shared" si="1"/>
        <v>-4665.0499999999993</v>
      </c>
      <c r="D54" s="7">
        <f t="shared" si="2"/>
        <v>21762691.502499994</v>
      </c>
      <c r="F54">
        <f t="shared" si="3"/>
        <v>17885.956666556944</v>
      </c>
      <c r="G54" s="6">
        <f t="shared" si="4"/>
        <v>37703.283420388732</v>
      </c>
      <c r="H54" s="6">
        <f t="shared" si="4"/>
        <v>74663047.597115278</v>
      </c>
      <c r="I54" s="6">
        <f t="shared" si="5"/>
        <v>37703.283420388732</v>
      </c>
    </row>
    <row r="55" spans="1:9" x14ac:dyDescent="0.25">
      <c r="A55" s="6">
        <v>18095.95</v>
      </c>
      <c r="B55" s="6">
        <f t="shared" si="0"/>
        <v>22745.18</v>
      </c>
      <c r="C55" s="6">
        <f t="shared" si="1"/>
        <v>-4649.2299999999996</v>
      </c>
      <c r="D55" s="7">
        <f t="shared" si="2"/>
        <v>21615339.592899997</v>
      </c>
      <c r="F55">
        <f t="shared" si="3"/>
        <v>17885.956666556944</v>
      </c>
      <c r="G55" s="6">
        <f t="shared" si="4"/>
        <v>44097.200090526945</v>
      </c>
      <c r="H55" s="6">
        <f t="shared" si="4"/>
        <v>74389903.647824734</v>
      </c>
      <c r="I55" s="6">
        <f t="shared" si="5"/>
        <v>44097.200090526945</v>
      </c>
    </row>
    <row r="56" spans="1:9" x14ac:dyDescent="0.25">
      <c r="A56" s="6">
        <v>26455.8</v>
      </c>
      <c r="B56" s="6">
        <f t="shared" si="0"/>
        <v>22745.18</v>
      </c>
      <c r="C56" s="6">
        <f t="shared" si="1"/>
        <v>3710.619999999999</v>
      </c>
      <c r="D56" s="7">
        <f t="shared" si="2"/>
        <v>13768700.784399992</v>
      </c>
      <c r="F56">
        <f t="shared" si="3"/>
        <v>26720.908182381219</v>
      </c>
      <c r="G56" s="6">
        <f t="shared" si="4"/>
        <v>73442214.759758383</v>
      </c>
      <c r="H56" s="6">
        <f t="shared" si="4"/>
        <v>70282.348365474259</v>
      </c>
      <c r="I56" s="6">
        <f t="shared" si="5"/>
        <v>70282.348365474259</v>
      </c>
    </row>
    <row r="57" spans="1:9" x14ac:dyDescent="0.25">
      <c r="A57" s="6">
        <v>26475</v>
      </c>
      <c r="B57" s="6">
        <f t="shared" si="0"/>
        <v>22745.18</v>
      </c>
      <c r="C57" s="6">
        <f t="shared" si="1"/>
        <v>3729.8199999999997</v>
      </c>
      <c r="D57" s="7">
        <f t="shared" si="2"/>
        <v>13911557.232399998</v>
      </c>
      <c r="F57">
        <f t="shared" si="3"/>
        <v>26720.908182381219</v>
      </c>
      <c r="G57" s="6">
        <f t="shared" si="4"/>
        <v>73771665.383762613</v>
      </c>
      <c r="H57" s="6">
        <f t="shared" si="4"/>
        <v>60470.834162035055</v>
      </c>
      <c r="I57" s="6">
        <f t="shared" si="5"/>
        <v>60470.834162035055</v>
      </c>
    </row>
    <row r="58" spans="1:9" x14ac:dyDescent="0.25">
      <c r="A58" s="6">
        <v>26621.8</v>
      </c>
      <c r="B58" s="6">
        <f t="shared" si="0"/>
        <v>22745.18</v>
      </c>
      <c r="C58" s="6">
        <f t="shared" si="1"/>
        <v>3876.619999999999</v>
      </c>
      <c r="D58" s="7">
        <f t="shared" si="2"/>
        <v>15028182.624399992</v>
      </c>
      <c r="F58">
        <f t="shared" si="3"/>
        <v>26720.908182381219</v>
      </c>
      <c r="G58" s="6">
        <f t="shared" si="4"/>
        <v>76314958.746461481</v>
      </c>
      <c r="H58" s="6">
        <f t="shared" si="4"/>
        <v>9822.4318149091869</v>
      </c>
      <c r="I58" s="6">
        <f t="shared" si="5"/>
        <v>9822.4318149091869</v>
      </c>
    </row>
    <row r="59" spans="1:9" x14ac:dyDescent="0.25">
      <c r="A59" s="6">
        <v>26639.9</v>
      </c>
      <c r="B59" s="6">
        <f t="shared" si="0"/>
        <v>22745.18</v>
      </c>
      <c r="C59" s="6">
        <f t="shared" si="1"/>
        <v>3894.7200000000012</v>
      </c>
      <c r="D59" s="7">
        <f t="shared" si="2"/>
        <v>15168843.878400009</v>
      </c>
      <c r="F59">
        <f t="shared" si="3"/>
        <v>26720.908182381219</v>
      </c>
      <c r="G59" s="6">
        <f t="shared" si="4"/>
        <v>76631523.885132149</v>
      </c>
      <c r="H59" s="6">
        <f t="shared" si="4"/>
        <v>6562.3256127086652</v>
      </c>
      <c r="I59" s="6">
        <f t="shared" si="5"/>
        <v>6562.3256127086652</v>
      </c>
    </row>
    <row r="60" spans="1:9" x14ac:dyDescent="0.25">
      <c r="A60" s="6">
        <v>26643.200000000001</v>
      </c>
      <c r="B60" s="6">
        <f t="shared" si="0"/>
        <v>22745.18</v>
      </c>
      <c r="C60" s="6">
        <f t="shared" si="1"/>
        <v>3898.0200000000004</v>
      </c>
      <c r="D60" s="7">
        <f t="shared" si="2"/>
        <v>15194559.920400003</v>
      </c>
      <c r="F60">
        <f t="shared" si="3"/>
        <v>26720.908182381219</v>
      </c>
      <c r="G60" s="6">
        <f t="shared" si="4"/>
        <v>76689310.801132873</v>
      </c>
      <c r="H60" s="6">
        <f t="shared" si="4"/>
        <v>6038.5616089927407</v>
      </c>
      <c r="I60" s="6">
        <f t="shared" si="5"/>
        <v>6038.5616089927407</v>
      </c>
    </row>
    <row r="61" spans="1:9" x14ac:dyDescent="0.25">
      <c r="A61" s="6">
        <v>26785.63</v>
      </c>
      <c r="B61" s="6">
        <f t="shared" si="0"/>
        <v>22745.18</v>
      </c>
      <c r="C61" s="6">
        <f t="shared" si="1"/>
        <v>4040.4500000000007</v>
      </c>
      <c r="D61" s="7">
        <f t="shared" si="2"/>
        <v>16325236.202500006</v>
      </c>
      <c r="F61">
        <f t="shared" si="3"/>
        <v>26720.908182381219</v>
      </c>
      <c r="G61" s="6">
        <f t="shared" si="4"/>
        <v>79204185.441997454</v>
      </c>
      <c r="H61" s="6">
        <f t="shared" si="4"/>
        <v>4188.9136758788336</v>
      </c>
      <c r="I61" s="6">
        <f t="shared" si="5"/>
        <v>4188.9136758788336</v>
      </c>
    </row>
    <row r="62" spans="1:9" x14ac:dyDescent="0.25">
      <c r="A62" s="6">
        <v>26789.51</v>
      </c>
      <c r="B62" s="6">
        <f t="shared" si="0"/>
        <v>22745.18</v>
      </c>
      <c r="C62" s="6">
        <f t="shared" si="1"/>
        <v>4044.3299999999981</v>
      </c>
      <c r="D62" s="7">
        <f t="shared" si="2"/>
        <v>16356605.148899985</v>
      </c>
      <c r="F62">
        <f t="shared" si="3"/>
        <v>26720.908182381219</v>
      </c>
      <c r="G62" s="6">
        <f t="shared" si="4"/>
        <v>79273261.961464927</v>
      </c>
      <c r="H62" s="6">
        <f t="shared" si="4"/>
        <v>4706.2093806002204</v>
      </c>
      <c r="I62" s="6">
        <f t="shared" si="5"/>
        <v>4706.2093806002204</v>
      </c>
    </row>
    <row r="63" spans="1:9" x14ac:dyDescent="0.25">
      <c r="A63" s="6">
        <v>26803.55</v>
      </c>
      <c r="B63" s="6">
        <f t="shared" si="0"/>
        <v>22745.18</v>
      </c>
      <c r="C63" s="6">
        <f t="shared" si="1"/>
        <v>4058.369999999999</v>
      </c>
      <c r="D63" s="7">
        <f t="shared" si="2"/>
        <v>16470367.056899991</v>
      </c>
      <c r="F63">
        <f t="shared" si="3"/>
        <v>26720.908182381219</v>
      </c>
      <c r="G63" s="6">
        <f t="shared" si="4"/>
        <v>79523470.860668033</v>
      </c>
      <c r="H63" s="6">
        <f t="shared" si="4"/>
        <v>6829.6700193356792</v>
      </c>
      <c r="I63" s="6">
        <f t="shared" si="5"/>
        <v>6829.6700193356792</v>
      </c>
    </row>
    <row r="64" spans="1:9" x14ac:dyDescent="0.25">
      <c r="A64" s="6">
        <v>26806.32</v>
      </c>
      <c r="B64" s="6">
        <f t="shared" si="0"/>
        <v>22745.18</v>
      </c>
      <c r="C64" s="6">
        <f t="shared" si="1"/>
        <v>4061.1399999999994</v>
      </c>
      <c r="D64" s="7">
        <f t="shared" si="2"/>
        <v>16492858.099599995</v>
      </c>
      <c r="F64">
        <f t="shared" si="3"/>
        <v>26720.908182381219</v>
      </c>
      <c r="G64" s="6">
        <f t="shared" si="4"/>
        <v>79572882.000635311</v>
      </c>
      <c r="H64" s="6">
        <f t="shared" si="4"/>
        <v>7295.1785889437942</v>
      </c>
      <c r="I64" s="6">
        <f t="shared" si="5"/>
        <v>7295.1785889437942</v>
      </c>
    </row>
    <row r="65" spans="1:9" x14ac:dyDescent="0.25">
      <c r="A65" s="6">
        <v>26952.98</v>
      </c>
      <c r="B65" s="6">
        <f t="shared" si="0"/>
        <v>22745.18</v>
      </c>
      <c r="C65" s="6">
        <f t="shared" si="1"/>
        <v>4207.7999999999993</v>
      </c>
      <c r="D65" s="7">
        <f t="shared" si="2"/>
        <v>17705580.839999992</v>
      </c>
      <c r="F65">
        <f t="shared" si="3"/>
        <v>26720.908182381219</v>
      </c>
      <c r="G65" s="6">
        <f t="shared" si="4"/>
        <v>82210912.129200831</v>
      </c>
      <c r="H65" s="6">
        <f t="shared" si="4"/>
        <v>53857.328532884378</v>
      </c>
      <c r="I65" s="6">
        <f t="shared" si="5"/>
        <v>53857.328532884378</v>
      </c>
    </row>
    <row r="66" spans="1:9" x14ac:dyDescent="0.25">
      <c r="A66" s="6">
        <v>26956.3</v>
      </c>
      <c r="B66" s="6">
        <f t="shared" si="0"/>
        <v>22745.18</v>
      </c>
      <c r="C66" s="6">
        <f t="shared" si="1"/>
        <v>4211.119999999999</v>
      </c>
      <c r="D66" s="7">
        <f t="shared" si="2"/>
        <v>17733531.654399991</v>
      </c>
      <c r="F66">
        <f t="shared" si="3"/>
        <v>26720.908182381219</v>
      </c>
      <c r="G66" s="6">
        <f t="shared" si="4"/>
        <v>82271128.186534882</v>
      </c>
      <c r="H66" s="6">
        <f t="shared" si="4"/>
        <v>55409.307801872936</v>
      </c>
      <c r="I66" s="6">
        <f t="shared" si="5"/>
        <v>55409.307801872936</v>
      </c>
    </row>
    <row r="67" spans="1:9" x14ac:dyDescent="0.25">
      <c r="B67" s="6">
        <f>AVERAGE(A47:A66)</f>
        <v>22745.18</v>
      </c>
      <c r="D67" s="7">
        <f>SUM(D47:D66)</f>
        <v>387449862.78039992</v>
      </c>
      <c r="G67">
        <v>17885.956666556944</v>
      </c>
      <c r="H67">
        <v>26720.908182381219</v>
      </c>
      <c r="I67" s="7">
        <f>SUM(I47:I66)</f>
        <v>1070839.8187636358</v>
      </c>
    </row>
    <row r="68" spans="1:9" x14ac:dyDescent="0.25">
      <c r="G68" s="6">
        <f>H67-G67</f>
        <v>8834.9515158242757</v>
      </c>
    </row>
    <row r="70" spans="1:9" x14ac:dyDescent="0.25">
      <c r="A70" s="6">
        <v>17082.5</v>
      </c>
      <c r="B70">
        <v>0</v>
      </c>
    </row>
    <row r="71" spans="1:9" x14ac:dyDescent="0.25">
      <c r="A71" s="6">
        <v>17856.57</v>
      </c>
      <c r="B71">
        <v>0</v>
      </c>
    </row>
    <row r="72" spans="1:9" x14ac:dyDescent="0.25">
      <c r="A72" s="6">
        <v>17868.490000000002</v>
      </c>
      <c r="B72">
        <v>0</v>
      </c>
    </row>
    <row r="73" spans="1:9" x14ac:dyDescent="0.25">
      <c r="A73" s="6">
        <v>17968.419999999998</v>
      </c>
      <c r="B73">
        <v>0</v>
      </c>
    </row>
    <row r="74" spans="1:9" x14ac:dyDescent="0.25">
      <c r="A74" s="6">
        <v>17971</v>
      </c>
      <c r="B74">
        <v>0</v>
      </c>
    </row>
    <row r="75" spans="1:9" x14ac:dyDescent="0.25">
      <c r="A75" s="6">
        <v>17980.48</v>
      </c>
      <c r="B75">
        <v>0</v>
      </c>
    </row>
    <row r="76" spans="1:9" x14ac:dyDescent="0.25">
      <c r="A76" s="6">
        <v>18070.07</v>
      </c>
      <c r="B76">
        <v>0</v>
      </c>
    </row>
    <row r="77" spans="1:9" x14ac:dyDescent="0.25">
      <c r="A77" s="6">
        <v>18080.13</v>
      </c>
      <c r="B77">
        <v>0</v>
      </c>
    </row>
    <row r="78" spans="1:9" x14ac:dyDescent="0.25">
      <c r="A78" s="6">
        <v>18095.95</v>
      </c>
      <c r="B78">
        <v>0</v>
      </c>
    </row>
    <row r="79" spans="1:9" x14ac:dyDescent="0.25">
      <c r="A79" s="6">
        <v>26455.8</v>
      </c>
      <c r="B79">
        <v>0</v>
      </c>
    </row>
    <row r="80" spans="1:9" x14ac:dyDescent="0.25">
      <c r="A80" s="6">
        <v>26475</v>
      </c>
      <c r="B80">
        <v>0</v>
      </c>
    </row>
    <row r="81" spans="1:2" x14ac:dyDescent="0.25">
      <c r="A81" s="6">
        <v>26621.8</v>
      </c>
      <c r="B81">
        <v>0</v>
      </c>
    </row>
    <row r="82" spans="1:2" x14ac:dyDescent="0.25">
      <c r="A82" s="6">
        <v>26639.9</v>
      </c>
      <c r="B82">
        <v>0</v>
      </c>
    </row>
    <row r="83" spans="1:2" x14ac:dyDescent="0.25">
      <c r="A83" s="6">
        <v>26643.200000000001</v>
      </c>
      <c r="B83">
        <v>0</v>
      </c>
    </row>
    <row r="84" spans="1:2" x14ac:dyDescent="0.25">
      <c r="A84" s="6">
        <v>26785.63</v>
      </c>
      <c r="B84">
        <v>0</v>
      </c>
    </row>
    <row r="85" spans="1:2" x14ac:dyDescent="0.25">
      <c r="A85" s="6">
        <v>26789.51</v>
      </c>
      <c r="B85">
        <v>0</v>
      </c>
    </row>
    <row r="86" spans="1:2" x14ac:dyDescent="0.25">
      <c r="A86" s="6">
        <v>26803.55</v>
      </c>
      <c r="B86">
        <v>0</v>
      </c>
    </row>
    <row r="87" spans="1:2" x14ac:dyDescent="0.25">
      <c r="A87" s="6">
        <v>26806.32</v>
      </c>
      <c r="B87">
        <v>0</v>
      </c>
    </row>
    <row r="88" spans="1:2" x14ac:dyDescent="0.25">
      <c r="A88" s="6">
        <v>26952.98</v>
      </c>
      <c r="B88">
        <v>0</v>
      </c>
    </row>
    <row r="89" spans="1:2" x14ac:dyDescent="0.25">
      <c r="A89" s="6">
        <v>26956.3</v>
      </c>
      <c r="B89">
        <v>0</v>
      </c>
    </row>
    <row r="90" spans="1:2" x14ac:dyDescent="0.25">
      <c r="A90">
        <v>22745.18</v>
      </c>
      <c r="B90">
        <v>1</v>
      </c>
    </row>
    <row r="91" spans="1:2" x14ac:dyDescent="0.25">
      <c r="A91">
        <v>17885.956666556944</v>
      </c>
      <c r="B91">
        <v>2</v>
      </c>
    </row>
    <row r="92" spans="1:2" x14ac:dyDescent="0.25">
      <c r="A92">
        <v>26720.908182381219</v>
      </c>
      <c r="B92">
        <v>2</v>
      </c>
    </row>
    <row r="94" spans="1:2" s="10" customFormat="1" x14ac:dyDescent="0.25">
      <c r="A94" s="10" t="s">
        <v>73</v>
      </c>
    </row>
    <row r="96" spans="1:2" x14ac:dyDescent="0.25">
      <c r="B96" t="s">
        <v>17</v>
      </c>
    </row>
    <row r="97" spans="1:5" x14ac:dyDescent="0.25">
      <c r="A97">
        <v>17885.956666556944</v>
      </c>
      <c r="B97">
        <f>A97/G$68</f>
        <v>2.0244544222479792</v>
      </c>
    </row>
    <row r="98" spans="1:5" x14ac:dyDescent="0.25">
      <c r="A98">
        <v>26720.908182381219</v>
      </c>
      <c r="B98">
        <f>A98/G$68</f>
        <v>3.0244544222479792</v>
      </c>
    </row>
    <row r="100" spans="1:5" s="10" customFormat="1" x14ac:dyDescent="0.25">
      <c r="A100" s="10" t="s">
        <v>74</v>
      </c>
    </row>
    <row r="102" spans="1:5" x14ac:dyDescent="0.25">
      <c r="B102" t="s">
        <v>18</v>
      </c>
      <c r="C102" t="s">
        <v>19</v>
      </c>
      <c r="D102" t="s">
        <v>20</v>
      </c>
    </row>
    <row r="103" spans="1:5" x14ac:dyDescent="0.25">
      <c r="A103" s="8">
        <v>17082.5</v>
      </c>
      <c r="B103">
        <v>1</v>
      </c>
      <c r="C103">
        <f>B103+1</f>
        <v>2</v>
      </c>
      <c r="D103">
        <f>A103/C103</f>
        <v>8541.25</v>
      </c>
      <c r="E103">
        <v>0</v>
      </c>
    </row>
    <row r="104" spans="1:5" x14ac:dyDescent="0.25">
      <c r="A104" s="6">
        <v>17856.57</v>
      </c>
      <c r="B104">
        <v>1</v>
      </c>
      <c r="C104">
        <f t="shared" ref="C104:C122" si="6">B104+1</f>
        <v>2</v>
      </c>
      <c r="D104">
        <f t="shared" ref="D104:D122" si="7">A104/C104</f>
        <v>8928.2849999999999</v>
      </c>
      <c r="E104">
        <v>0</v>
      </c>
    </row>
    <row r="105" spans="1:5" x14ac:dyDescent="0.25">
      <c r="A105" s="6">
        <v>17868.490000000002</v>
      </c>
      <c r="B105">
        <v>1</v>
      </c>
      <c r="C105">
        <f t="shared" si="6"/>
        <v>2</v>
      </c>
      <c r="D105">
        <f t="shared" si="7"/>
        <v>8934.2450000000008</v>
      </c>
      <c r="E105">
        <v>0</v>
      </c>
    </row>
    <row r="106" spans="1:5" x14ac:dyDescent="0.25">
      <c r="A106" s="6">
        <v>17968.419999999998</v>
      </c>
      <c r="B106">
        <v>1</v>
      </c>
      <c r="C106">
        <f t="shared" si="6"/>
        <v>2</v>
      </c>
      <c r="D106">
        <f t="shared" si="7"/>
        <v>8984.2099999999991</v>
      </c>
      <c r="E106">
        <v>0</v>
      </c>
    </row>
    <row r="107" spans="1:5" x14ac:dyDescent="0.25">
      <c r="A107" s="6">
        <v>17971</v>
      </c>
      <c r="B107">
        <v>1</v>
      </c>
      <c r="C107">
        <f t="shared" si="6"/>
        <v>2</v>
      </c>
      <c r="D107">
        <f t="shared" si="7"/>
        <v>8985.5</v>
      </c>
      <c r="E107">
        <v>0</v>
      </c>
    </row>
    <row r="108" spans="1:5" x14ac:dyDescent="0.25">
      <c r="A108" s="6">
        <v>17980.48</v>
      </c>
      <c r="B108">
        <v>1</v>
      </c>
      <c r="C108">
        <f t="shared" si="6"/>
        <v>2</v>
      </c>
      <c r="D108">
        <f t="shared" si="7"/>
        <v>8990.24</v>
      </c>
      <c r="E108">
        <v>0</v>
      </c>
    </row>
    <row r="109" spans="1:5" x14ac:dyDescent="0.25">
      <c r="A109" s="6">
        <v>18070.07</v>
      </c>
      <c r="B109">
        <v>1</v>
      </c>
      <c r="C109">
        <f t="shared" si="6"/>
        <v>2</v>
      </c>
      <c r="D109">
        <f t="shared" si="7"/>
        <v>9035.0349999999999</v>
      </c>
      <c r="E109">
        <v>0</v>
      </c>
    </row>
    <row r="110" spans="1:5" x14ac:dyDescent="0.25">
      <c r="A110" s="6">
        <v>18080.13</v>
      </c>
      <c r="B110">
        <v>1</v>
      </c>
      <c r="C110">
        <f t="shared" si="6"/>
        <v>2</v>
      </c>
      <c r="D110">
        <f t="shared" si="7"/>
        <v>9040.0650000000005</v>
      </c>
      <c r="E110">
        <v>0</v>
      </c>
    </row>
    <row r="111" spans="1:5" x14ac:dyDescent="0.25">
      <c r="A111" s="6">
        <v>18095.95</v>
      </c>
      <c r="B111">
        <v>1</v>
      </c>
      <c r="C111">
        <f t="shared" si="6"/>
        <v>2</v>
      </c>
      <c r="D111">
        <f t="shared" si="7"/>
        <v>9047.9750000000004</v>
      </c>
      <c r="E111">
        <v>0</v>
      </c>
    </row>
    <row r="112" spans="1:5" x14ac:dyDescent="0.25">
      <c r="A112" s="6">
        <v>26455.8</v>
      </c>
      <c r="B112">
        <v>2</v>
      </c>
      <c r="C112">
        <f t="shared" si="6"/>
        <v>3</v>
      </c>
      <c r="D112">
        <f t="shared" si="7"/>
        <v>8818.6</v>
      </c>
      <c r="E112">
        <v>0</v>
      </c>
    </row>
    <row r="113" spans="1:5" x14ac:dyDescent="0.25">
      <c r="A113" s="6">
        <v>26475</v>
      </c>
      <c r="B113">
        <v>2</v>
      </c>
      <c r="C113">
        <f t="shared" si="6"/>
        <v>3</v>
      </c>
      <c r="D113">
        <f t="shared" si="7"/>
        <v>8825</v>
      </c>
      <c r="E113">
        <v>0</v>
      </c>
    </row>
    <row r="114" spans="1:5" x14ac:dyDescent="0.25">
      <c r="A114" s="6">
        <v>26621.8</v>
      </c>
      <c r="B114">
        <v>2</v>
      </c>
      <c r="C114">
        <f t="shared" si="6"/>
        <v>3</v>
      </c>
      <c r="D114">
        <f t="shared" si="7"/>
        <v>8873.9333333333325</v>
      </c>
      <c r="E114">
        <v>0</v>
      </c>
    </row>
    <row r="115" spans="1:5" x14ac:dyDescent="0.25">
      <c r="A115" s="6">
        <v>26639.9</v>
      </c>
      <c r="B115">
        <v>2</v>
      </c>
      <c r="C115">
        <f t="shared" si="6"/>
        <v>3</v>
      </c>
      <c r="D115">
        <f t="shared" si="7"/>
        <v>8879.9666666666672</v>
      </c>
      <c r="E115">
        <v>0</v>
      </c>
    </row>
    <row r="116" spans="1:5" x14ac:dyDescent="0.25">
      <c r="A116" s="6">
        <v>26643.200000000001</v>
      </c>
      <c r="B116">
        <v>2</v>
      </c>
      <c r="C116">
        <f t="shared" si="6"/>
        <v>3</v>
      </c>
      <c r="D116">
        <f t="shared" si="7"/>
        <v>8881.0666666666675</v>
      </c>
      <c r="E116">
        <v>0</v>
      </c>
    </row>
    <row r="117" spans="1:5" x14ac:dyDescent="0.25">
      <c r="A117" s="6">
        <v>26785.63</v>
      </c>
      <c r="B117">
        <v>2</v>
      </c>
      <c r="C117">
        <f t="shared" si="6"/>
        <v>3</v>
      </c>
      <c r="D117">
        <f t="shared" si="7"/>
        <v>8928.5433333333331</v>
      </c>
      <c r="E117">
        <v>0</v>
      </c>
    </row>
    <row r="118" spans="1:5" x14ac:dyDescent="0.25">
      <c r="A118" s="6">
        <v>26789.51</v>
      </c>
      <c r="B118">
        <v>2</v>
      </c>
      <c r="C118">
        <f t="shared" si="6"/>
        <v>3</v>
      </c>
      <c r="D118">
        <f t="shared" si="7"/>
        <v>8929.8366666666661</v>
      </c>
      <c r="E118">
        <v>0</v>
      </c>
    </row>
    <row r="119" spans="1:5" x14ac:dyDescent="0.25">
      <c r="A119" s="6">
        <v>26803.55</v>
      </c>
      <c r="B119">
        <v>2</v>
      </c>
      <c r="C119">
        <f t="shared" si="6"/>
        <v>3</v>
      </c>
      <c r="D119">
        <f t="shared" si="7"/>
        <v>8934.5166666666664</v>
      </c>
      <c r="E119">
        <v>0</v>
      </c>
    </row>
    <row r="120" spans="1:5" x14ac:dyDescent="0.25">
      <c r="A120" s="6">
        <v>26806.32</v>
      </c>
      <c r="B120">
        <v>2</v>
      </c>
      <c r="C120">
        <f t="shared" si="6"/>
        <v>3</v>
      </c>
      <c r="D120">
        <f t="shared" si="7"/>
        <v>8935.44</v>
      </c>
      <c r="E120">
        <v>0</v>
      </c>
    </row>
    <row r="121" spans="1:5" x14ac:dyDescent="0.25">
      <c r="A121" s="6">
        <v>26952.98</v>
      </c>
      <c r="B121">
        <v>2</v>
      </c>
      <c r="C121">
        <f t="shared" si="6"/>
        <v>3</v>
      </c>
      <c r="D121">
        <f t="shared" si="7"/>
        <v>8984.3266666666659</v>
      </c>
      <c r="E121">
        <v>0</v>
      </c>
    </row>
    <row r="122" spans="1:5" x14ac:dyDescent="0.25">
      <c r="A122" s="6">
        <v>26956.3</v>
      </c>
      <c r="B122">
        <v>2</v>
      </c>
      <c r="C122">
        <f t="shared" si="6"/>
        <v>3</v>
      </c>
      <c r="D122">
        <f t="shared" si="7"/>
        <v>8985.4333333333325</v>
      </c>
      <c r="E122">
        <v>0</v>
      </c>
    </row>
    <row r="123" spans="1:5" ht="45" customHeight="1" x14ac:dyDescent="0.25">
      <c r="A123" s="6"/>
    </row>
    <row r="124" spans="1:5" s="10" customFormat="1" x14ac:dyDescent="0.25">
      <c r="A124" s="10" t="s">
        <v>75</v>
      </c>
    </row>
    <row r="126" spans="1:5" x14ac:dyDescent="0.25">
      <c r="A126" s="8">
        <v>17982.5</v>
      </c>
      <c r="B126">
        <v>1</v>
      </c>
      <c r="C126">
        <f>B126+1</f>
        <v>2</v>
      </c>
      <c r="D126">
        <f>A126/C126</f>
        <v>8991.25</v>
      </c>
      <c r="E126">
        <v>1</v>
      </c>
    </row>
    <row r="127" spans="1:5" x14ac:dyDescent="0.25">
      <c r="A127" s="6">
        <v>17856.57</v>
      </c>
      <c r="B127">
        <v>1</v>
      </c>
      <c r="C127">
        <f t="shared" ref="C127:C145" si="8">B127+1</f>
        <v>2</v>
      </c>
      <c r="D127">
        <f t="shared" ref="D127:D145" si="9">A127/C127</f>
        <v>8928.2849999999999</v>
      </c>
      <c r="E127">
        <v>1</v>
      </c>
    </row>
    <row r="128" spans="1:5" x14ac:dyDescent="0.25">
      <c r="A128" s="6">
        <v>17868.490000000002</v>
      </c>
      <c r="B128">
        <v>1</v>
      </c>
      <c r="C128">
        <f t="shared" si="8"/>
        <v>2</v>
      </c>
      <c r="D128">
        <f t="shared" si="9"/>
        <v>8934.2450000000008</v>
      </c>
      <c r="E128">
        <v>1</v>
      </c>
    </row>
    <row r="129" spans="1:5" x14ac:dyDescent="0.25">
      <c r="A129" s="6">
        <v>17968.419999999998</v>
      </c>
      <c r="B129">
        <v>1</v>
      </c>
      <c r="C129">
        <f t="shared" si="8"/>
        <v>2</v>
      </c>
      <c r="D129">
        <f t="shared" si="9"/>
        <v>8984.2099999999991</v>
      </c>
      <c r="E129">
        <v>1</v>
      </c>
    </row>
    <row r="130" spans="1:5" x14ac:dyDescent="0.25">
      <c r="A130" s="6">
        <v>17971</v>
      </c>
      <c r="B130">
        <v>1</v>
      </c>
      <c r="C130">
        <f t="shared" si="8"/>
        <v>2</v>
      </c>
      <c r="D130">
        <f t="shared" si="9"/>
        <v>8985.5</v>
      </c>
      <c r="E130">
        <v>1</v>
      </c>
    </row>
    <row r="131" spans="1:5" x14ac:dyDescent="0.25">
      <c r="A131" s="6">
        <v>17980.48</v>
      </c>
      <c r="B131">
        <v>1</v>
      </c>
      <c r="C131">
        <f t="shared" si="8"/>
        <v>2</v>
      </c>
      <c r="D131">
        <f t="shared" si="9"/>
        <v>8990.24</v>
      </c>
      <c r="E131">
        <v>1</v>
      </c>
    </row>
    <row r="132" spans="1:5" x14ac:dyDescent="0.25">
      <c r="A132" s="6">
        <v>18070.07</v>
      </c>
      <c r="B132">
        <v>1</v>
      </c>
      <c r="C132">
        <f t="shared" si="8"/>
        <v>2</v>
      </c>
      <c r="D132">
        <f t="shared" si="9"/>
        <v>9035.0349999999999</v>
      </c>
      <c r="E132">
        <v>1</v>
      </c>
    </row>
    <row r="133" spans="1:5" x14ac:dyDescent="0.25">
      <c r="A133" s="6">
        <v>18080.13</v>
      </c>
      <c r="B133">
        <v>1</v>
      </c>
      <c r="C133">
        <f t="shared" si="8"/>
        <v>2</v>
      </c>
      <c r="D133">
        <f t="shared" si="9"/>
        <v>9040.0650000000005</v>
      </c>
      <c r="E133">
        <v>1</v>
      </c>
    </row>
    <row r="134" spans="1:5" x14ac:dyDescent="0.25">
      <c r="A134" s="6">
        <v>18095.95</v>
      </c>
      <c r="B134">
        <v>1</v>
      </c>
      <c r="C134">
        <f t="shared" si="8"/>
        <v>2</v>
      </c>
      <c r="D134">
        <f t="shared" si="9"/>
        <v>9047.9750000000004</v>
      </c>
      <c r="E134">
        <v>1</v>
      </c>
    </row>
    <row r="135" spans="1:5" x14ac:dyDescent="0.25">
      <c r="A135" s="6">
        <v>26455.8</v>
      </c>
      <c r="B135">
        <v>2</v>
      </c>
      <c r="C135">
        <f t="shared" si="8"/>
        <v>3</v>
      </c>
      <c r="D135">
        <f t="shared" si="9"/>
        <v>8818.6</v>
      </c>
      <c r="E135">
        <v>1</v>
      </c>
    </row>
    <row r="136" spans="1:5" x14ac:dyDescent="0.25">
      <c r="A136" s="6">
        <v>26475</v>
      </c>
      <c r="B136">
        <v>2</v>
      </c>
      <c r="C136">
        <f t="shared" si="8"/>
        <v>3</v>
      </c>
      <c r="D136">
        <f t="shared" si="9"/>
        <v>8825</v>
      </c>
      <c r="E136">
        <v>1</v>
      </c>
    </row>
    <row r="137" spans="1:5" x14ac:dyDescent="0.25">
      <c r="A137" s="6">
        <v>26621.8</v>
      </c>
      <c r="B137">
        <v>2</v>
      </c>
      <c r="C137">
        <f t="shared" si="8"/>
        <v>3</v>
      </c>
      <c r="D137">
        <f t="shared" si="9"/>
        <v>8873.9333333333325</v>
      </c>
      <c r="E137">
        <v>1</v>
      </c>
    </row>
    <row r="138" spans="1:5" x14ac:dyDescent="0.25">
      <c r="A138" s="6">
        <v>26639.9</v>
      </c>
      <c r="B138">
        <v>2</v>
      </c>
      <c r="C138">
        <f t="shared" si="8"/>
        <v>3</v>
      </c>
      <c r="D138">
        <f t="shared" si="9"/>
        <v>8879.9666666666672</v>
      </c>
      <c r="E138">
        <v>1</v>
      </c>
    </row>
    <row r="139" spans="1:5" x14ac:dyDescent="0.25">
      <c r="A139" s="6">
        <v>26643.200000000001</v>
      </c>
      <c r="B139">
        <v>2</v>
      </c>
      <c r="C139">
        <f t="shared" si="8"/>
        <v>3</v>
      </c>
      <c r="D139">
        <f t="shared" si="9"/>
        <v>8881.0666666666675</v>
      </c>
      <c r="E139">
        <v>1</v>
      </c>
    </row>
    <row r="140" spans="1:5" x14ac:dyDescent="0.25">
      <c r="A140" s="6">
        <v>26785.63</v>
      </c>
      <c r="B140">
        <v>2</v>
      </c>
      <c r="C140">
        <f t="shared" si="8"/>
        <v>3</v>
      </c>
      <c r="D140">
        <f t="shared" si="9"/>
        <v>8928.5433333333331</v>
      </c>
      <c r="E140">
        <v>1</v>
      </c>
    </row>
    <row r="141" spans="1:5" x14ac:dyDescent="0.25">
      <c r="A141" s="6">
        <v>26789.51</v>
      </c>
      <c r="B141">
        <v>2</v>
      </c>
      <c r="C141">
        <f t="shared" si="8"/>
        <v>3</v>
      </c>
      <c r="D141">
        <f t="shared" si="9"/>
        <v>8929.8366666666661</v>
      </c>
      <c r="E141">
        <v>1</v>
      </c>
    </row>
    <row r="142" spans="1:5" x14ac:dyDescent="0.25">
      <c r="A142" s="6">
        <v>26803.55</v>
      </c>
      <c r="B142">
        <v>2</v>
      </c>
      <c r="C142">
        <f t="shared" si="8"/>
        <v>3</v>
      </c>
      <c r="D142">
        <f t="shared" si="9"/>
        <v>8934.5166666666664</v>
      </c>
      <c r="E142">
        <v>1</v>
      </c>
    </row>
    <row r="143" spans="1:5" x14ac:dyDescent="0.25">
      <c r="A143" s="6">
        <v>26806.32</v>
      </c>
      <c r="B143">
        <v>2</v>
      </c>
      <c r="C143">
        <f t="shared" si="8"/>
        <v>3</v>
      </c>
      <c r="D143">
        <f t="shared" si="9"/>
        <v>8935.44</v>
      </c>
      <c r="E143">
        <v>1</v>
      </c>
    </row>
    <row r="144" spans="1:5" x14ac:dyDescent="0.25">
      <c r="A144" s="6">
        <v>26952.98</v>
      </c>
      <c r="B144">
        <v>2</v>
      </c>
      <c r="C144">
        <f t="shared" si="8"/>
        <v>3</v>
      </c>
      <c r="D144">
        <f t="shared" si="9"/>
        <v>8984.3266666666659</v>
      </c>
      <c r="E144">
        <v>1</v>
      </c>
    </row>
    <row r="145" spans="1:8" x14ac:dyDescent="0.25">
      <c r="A145" s="6">
        <v>26956.3</v>
      </c>
      <c r="B145">
        <v>2</v>
      </c>
      <c r="C145">
        <f t="shared" si="8"/>
        <v>3</v>
      </c>
      <c r="D145">
        <f t="shared" si="9"/>
        <v>8985.4333333333325</v>
      </c>
      <c r="E145">
        <v>1</v>
      </c>
    </row>
    <row r="146" spans="1:8" x14ac:dyDescent="0.25">
      <c r="D146">
        <v>8821.7999999990643</v>
      </c>
      <c r="E146">
        <v>2</v>
      </c>
    </row>
    <row r="147" spans="1:8" x14ac:dyDescent="0.25">
      <c r="D147">
        <v>8878.3222222175791</v>
      </c>
      <c r="E147">
        <v>2</v>
      </c>
    </row>
    <row r="148" spans="1:8" x14ac:dyDescent="0.25">
      <c r="D148">
        <v>8931.8111111099479</v>
      </c>
      <c r="E148">
        <v>2</v>
      </c>
    </row>
    <row r="149" spans="1:8" x14ac:dyDescent="0.25">
      <c r="D149">
        <v>8986.8266666669097</v>
      </c>
      <c r="E149">
        <v>2</v>
      </c>
    </row>
    <row r="150" spans="1:8" x14ac:dyDescent="0.25">
      <c r="D150">
        <v>9041.0250000148753</v>
      </c>
      <c r="E150">
        <v>2</v>
      </c>
    </row>
    <row r="152" spans="1:8" x14ac:dyDescent="0.25">
      <c r="A152" t="s">
        <v>21</v>
      </c>
    </row>
    <row r="153" spans="1:8" x14ac:dyDescent="0.25">
      <c r="A153" t="s">
        <v>22</v>
      </c>
    </row>
    <row r="155" spans="1:8" s="10" customFormat="1" x14ac:dyDescent="0.25">
      <c r="A155" s="10" t="s">
        <v>76</v>
      </c>
    </row>
    <row r="157" spans="1:8" x14ac:dyDescent="0.25">
      <c r="B157" t="s">
        <v>44</v>
      </c>
      <c r="C157" t="s">
        <v>14</v>
      </c>
      <c r="D157" t="s">
        <v>15</v>
      </c>
      <c r="E157" t="s">
        <v>24</v>
      </c>
      <c r="F157" t="s">
        <v>25</v>
      </c>
      <c r="G157" t="s">
        <v>26</v>
      </c>
      <c r="H157" t="s">
        <v>16</v>
      </c>
    </row>
    <row r="158" spans="1:8" x14ac:dyDescent="0.25">
      <c r="A158">
        <v>8991.25</v>
      </c>
      <c r="B158">
        <f>INDEX(C$178:G$178,MATCH(H158,C158:G158,0))</f>
        <v>8986.8266666669097</v>
      </c>
      <c r="C158" s="6">
        <f>($A158-C$178)^2</f>
        <v>28713.302500317106</v>
      </c>
      <c r="D158" s="6">
        <f t="shared" ref="D158:G173" si="10">($A158-D$178)^2</f>
        <v>12752.682994875833</v>
      </c>
      <c r="E158" s="6">
        <f t="shared" si="10"/>
        <v>3532.9815124839606</v>
      </c>
      <c r="F158" s="6">
        <f t="shared" si="10"/>
        <v>19.565877775628103</v>
      </c>
      <c r="G158" s="6">
        <f t="shared" si="10"/>
        <v>2477.5506264808391</v>
      </c>
      <c r="H158" s="6">
        <f>MIN(C158:G158)</f>
        <v>19.565877775628103</v>
      </c>
    </row>
    <row r="159" spans="1:8" x14ac:dyDescent="0.25">
      <c r="A159">
        <v>8928.2849999999999</v>
      </c>
      <c r="B159">
        <f t="shared" ref="B159:B177" si="11">INDEX(C$178:G$178,MATCH(H159,C159:G159,0))</f>
        <v>8931.8111111099479</v>
      </c>
      <c r="C159" s="6">
        <f t="shared" ref="C159:G177" si="12">($A159-C$178)^2</f>
        <v>11339.055225199243</v>
      </c>
      <c r="D159" s="6">
        <f t="shared" si="10"/>
        <v>2496.2791637355558</v>
      </c>
      <c r="E159" s="6">
        <f t="shared" si="10"/>
        <v>12.433459559698949</v>
      </c>
      <c r="F159" s="6">
        <f t="shared" si="10"/>
        <v>3427.1267361395785</v>
      </c>
      <c r="G159" s="6">
        <f t="shared" si="10"/>
        <v>12710.307603354122</v>
      </c>
      <c r="H159" s="6">
        <f t="shared" ref="H159:H177" si="13">MIN(C159:G159)</f>
        <v>12.433459559698949</v>
      </c>
    </row>
    <row r="160" spans="1:8" x14ac:dyDescent="0.25">
      <c r="A160">
        <v>8934.2450000000008</v>
      </c>
      <c r="B160">
        <f t="shared" si="11"/>
        <v>8931.8111111099479</v>
      </c>
      <c r="C160" s="6">
        <f t="shared" si="12"/>
        <v>12643.878025210606</v>
      </c>
      <c r="D160" s="6">
        <f t="shared" si="10"/>
        <v>3127.3570749021169</v>
      </c>
      <c r="E160" s="6">
        <f t="shared" si="10"/>
        <v>5.9238151291229997</v>
      </c>
      <c r="F160" s="6">
        <f t="shared" si="10"/>
        <v>2764.8316694699142</v>
      </c>
      <c r="G160" s="6">
        <f t="shared" si="10"/>
        <v>11401.968403176605</v>
      </c>
      <c r="H160" s="6">
        <f t="shared" si="13"/>
        <v>5.9238151291229997</v>
      </c>
    </row>
    <row r="161" spans="1:8" x14ac:dyDescent="0.25">
      <c r="A161">
        <v>8984.2099999999991</v>
      </c>
      <c r="B161">
        <f t="shared" si="11"/>
        <v>8986.8266666669097</v>
      </c>
      <c r="C161" s="6">
        <f t="shared" si="12"/>
        <v>26377.008100303647</v>
      </c>
      <c r="D161" s="6">
        <f t="shared" si="10"/>
        <v>11212.221483699162</v>
      </c>
      <c r="E161" s="6">
        <f t="shared" si="10"/>
        <v>2745.6435569119353</v>
      </c>
      <c r="F161" s="6">
        <f t="shared" si="10"/>
        <v>6.8469444457206761</v>
      </c>
      <c r="G161" s="6">
        <f t="shared" si="10"/>
        <v>3227.9442266903829</v>
      </c>
      <c r="H161" s="6">
        <f t="shared" si="13"/>
        <v>6.8469444457206761</v>
      </c>
    </row>
    <row r="162" spans="1:8" x14ac:dyDescent="0.25">
      <c r="A162">
        <v>8985.5</v>
      </c>
      <c r="B162">
        <f t="shared" si="11"/>
        <v>8986.8266666669097</v>
      </c>
      <c r="C162" s="6">
        <f t="shared" si="12"/>
        <v>26797.690000306346</v>
      </c>
      <c r="D162" s="6">
        <f t="shared" si="10"/>
        <v>11487.076050377993</v>
      </c>
      <c r="E162" s="6">
        <f t="shared" si="10"/>
        <v>2882.4967902483613</v>
      </c>
      <c r="F162" s="6">
        <f t="shared" si="10"/>
        <v>1.7600444450891852</v>
      </c>
      <c r="G162" s="6">
        <f t="shared" si="10"/>
        <v>3083.0256266519054</v>
      </c>
      <c r="H162" s="6">
        <f t="shared" si="13"/>
        <v>1.7600444450891852</v>
      </c>
    </row>
    <row r="163" spans="1:8" x14ac:dyDescent="0.25">
      <c r="A163">
        <v>8990.24</v>
      </c>
      <c r="B163">
        <f t="shared" si="11"/>
        <v>8986.8266666669097</v>
      </c>
      <c r="C163" s="6">
        <f t="shared" si="12"/>
        <v>28372.033600315142</v>
      </c>
      <c r="D163" s="6">
        <f t="shared" si="10"/>
        <v>12525.588983755293</v>
      </c>
      <c r="E163" s="6">
        <f t="shared" si="10"/>
        <v>3413.9350569260296</v>
      </c>
      <c r="F163" s="6">
        <f t="shared" si="10"/>
        <v>11.650844442784123</v>
      </c>
      <c r="G163" s="6">
        <f t="shared" si="10"/>
        <v>2579.1162265109097</v>
      </c>
      <c r="H163" s="6">
        <f t="shared" si="13"/>
        <v>11.650844442784123</v>
      </c>
    </row>
    <row r="164" spans="1:8" x14ac:dyDescent="0.25">
      <c r="A164">
        <v>9035.0349999999999</v>
      </c>
      <c r="B164">
        <f t="shared" si="11"/>
        <v>9041.0250000148753</v>
      </c>
      <c r="C164" s="6">
        <f t="shared" si="12"/>
        <v>45469.165225398981</v>
      </c>
      <c r="D164" s="6">
        <f t="shared" si="10"/>
        <v>24558.894720282384</v>
      </c>
      <c r="E164" s="6">
        <f t="shared" si="10"/>
        <v>10655.171237585793</v>
      </c>
      <c r="F164" s="6">
        <f t="shared" si="10"/>
        <v>2324.0434027543351</v>
      </c>
      <c r="G164" s="6">
        <f t="shared" si="10"/>
        <v>35.880100178208217</v>
      </c>
      <c r="H164" s="6">
        <f t="shared" si="13"/>
        <v>35.880100178208217</v>
      </c>
    </row>
    <row r="165" spans="1:8" x14ac:dyDescent="0.25">
      <c r="A165">
        <v>9040.0650000000005</v>
      </c>
      <c r="B165">
        <f t="shared" si="11"/>
        <v>9041.0250000148753</v>
      </c>
      <c r="C165" s="6">
        <f t="shared" si="12"/>
        <v>47639.61022540868</v>
      </c>
      <c r="D165" s="6">
        <f t="shared" si="10"/>
        <v>26160.72616477375</v>
      </c>
      <c r="E165" s="6">
        <f t="shared" si="10"/>
        <v>11718.904459819858</v>
      </c>
      <c r="F165" s="6">
        <f t="shared" si="10"/>
        <v>2834.3201360852922</v>
      </c>
      <c r="G165" s="6">
        <f t="shared" si="10"/>
        <v>0.92160002855965895</v>
      </c>
      <c r="H165" s="6">
        <f t="shared" si="13"/>
        <v>0.92160002855965895</v>
      </c>
    </row>
    <row r="166" spans="1:8" x14ac:dyDescent="0.25">
      <c r="A166">
        <v>9047.9750000000004</v>
      </c>
      <c r="B166">
        <f t="shared" si="11"/>
        <v>9041.0250000148753</v>
      </c>
      <c r="C166" s="6">
        <f t="shared" si="12"/>
        <v>51155.130625423422</v>
      </c>
      <c r="D166" s="6">
        <f t="shared" si="10"/>
        <v>28782.065009291608</v>
      </c>
      <c r="E166" s="6">
        <f t="shared" si="10"/>
        <v>13494.049082060457</v>
      </c>
      <c r="F166" s="6">
        <f t="shared" si="10"/>
        <v>3739.1186694147718</v>
      </c>
      <c r="G166" s="6">
        <f t="shared" si="10"/>
        <v>48.302499793237949</v>
      </c>
      <c r="H166" s="6">
        <f t="shared" si="13"/>
        <v>48.302499793237949</v>
      </c>
    </row>
    <row r="167" spans="1:8" x14ac:dyDescent="0.25">
      <c r="A167">
        <v>8818.6</v>
      </c>
      <c r="B167">
        <f t="shared" si="11"/>
        <v>8821.7999999990643</v>
      </c>
      <c r="C167" s="6">
        <f t="shared" si="12"/>
        <v>10.239999994009267</v>
      </c>
      <c r="D167" s="6">
        <f t="shared" si="10"/>
        <v>3566.7438266058566</v>
      </c>
      <c r="E167" s="6">
        <f t="shared" si="10"/>
        <v>12816.755678748883</v>
      </c>
      <c r="F167" s="6">
        <f t="shared" si="10"/>
        <v>28300.21137785941</v>
      </c>
      <c r="G167" s="6">
        <f t="shared" si="10"/>
        <v>49472.880631617132</v>
      </c>
      <c r="H167" s="6">
        <f t="shared" si="13"/>
        <v>10.239999994009267</v>
      </c>
    </row>
    <row r="168" spans="1:8" x14ac:dyDescent="0.25">
      <c r="A168">
        <v>8825</v>
      </c>
      <c r="B168">
        <f t="shared" si="11"/>
        <v>8821.7999999990643</v>
      </c>
      <c r="C168" s="6">
        <f t="shared" si="12"/>
        <v>10.240000005988405</v>
      </c>
      <c r="D168" s="6">
        <f t="shared" si="10"/>
        <v>2843.2593822208873</v>
      </c>
      <c r="E168" s="6">
        <f t="shared" si="10"/>
        <v>11408.613456541632</v>
      </c>
      <c r="F168" s="6">
        <f t="shared" si="10"/>
        <v>26187.87004452309</v>
      </c>
      <c r="G168" s="6">
        <f t="shared" si="10"/>
        <v>46666.800631426886</v>
      </c>
      <c r="H168" s="6">
        <f t="shared" si="13"/>
        <v>10.240000005988405</v>
      </c>
    </row>
    <row r="169" spans="1:8" x14ac:dyDescent="0.25">
      <c r="A169">
        <v>8873.9333333333325</v>
      </c>
      <c r="B169">
        <f t="shared" si="11"/>
        <v>8878.3222222175791</v>
      </c>
      <c r="C169" s="6">
        <f t="shared" si="12"/>
        <v>2717.8844445419172</v>
      </c>
      <c r="D169" s="6">
        <f t="shared" si="10"/>
        <v>19.262345638263593</v>
      </c>
      <c r="E169" s="6">
        <f t="shared" si="10"/>
        <v>3349.8371603592759</v>
      </c>
      <c r="F169" s="6">
        <f t="shared" si="10"/>
        <v>12744.904711166168</v>
      </c>
      <c r="G169" s="6">
        <f t="shared" si="10"/>
        <v>27919.625074415817</v>
      </c>
      <c r="H169" s="6">
        <f t="shared" si="13"/>
        <v>19.262345638263593</v>
      </c>
    </row>
    <row r="170" spans="1:8" x14ac:dyDescent="0.25">
      <c r="A170">
        <v>8879.9666666666672</v>
      </c>
      <c r="B170">
        <f t="shared" si="11"/>
        <v>8878.3222222175791</v>
      </c>
      <c r="C170" s="6">
        <f t="shared" si="12"/>
        <v>3383.3611112200192</v>
      </c>
      <c r="D170" s="6">
        <f t="shared" si="10"/>
        <v>2.7041975461364722</v>
      </c>
      <c r="E170" s="6">
        <f t="shared" si="10"/>
        <v>2687.8464196324226</v>
      </c>
      <c r="F170" s="6">
        <f t="shared" si="10"/>
        <v>11419.059600051829</v>
      </c>
      <c r="G170" s="6">
        <f t="shared" si="10"/>
        <v>25939.786740902546</v>
      </c>
      <c r="H170" s="6">
        <f t="shared" si="13"/>
        <v>2.7041975461364722</v>
      </c>
    </row>
    <row r="171" spans="1:8" x14ac:dyDescent="0.25">
      <c r="A171">
        <v>8881.0666666666675</v>
      </c>
      <c r="B171">
        <f t="shared" si="11"/>
        <v>8878.3222222175791</v>
      </c>
      <c r="C171" s="6">
        <f t="shared" si="12"/>
        <v>3512.5377778887887</v>
      </c>
      <c r="D171" s="6">
        <f t="shared" si="10"/>
        <v>7.5319753341321602</v>
      </c>
      <c r="E171" s="6">
        <f t="shared" si="10"/>
        <v>2574.9986418571684</v>
      </c>
      <c r="F171" s="6">
        <f t="shared" si="10"/>
        <v>11185.177600051218</v>
      </c>
      <c r="G171" s="6">
        <f t="shared" si="10"/>
        <v>25586.668407536374</v>
      </c>
      <c r="H171" s="6">
        <f t="shared" si="13"/>
        <v>7.5319753341321602</v>
      </c>
    </row>
    <row r="172" spans="1:8" x14ac:dyDescent="0.25">
      <c r="A172">
        <v>8928.5433333333331</v>
      </c>
      <c r="B172">
        <f t="shared" si="11"/>
        <v>8931.8111111099479</v>
      </c>
      <c r="C172" s="6">
        <f t="shared" si="12"/>
        <v>11394.13921131081</v>
      </c>
      <c r="D172" s="6">
        <f t="shared" si="10"/>
        <v>2522.1600017009055</v>
      </c>
      <c r="E172" s="6">
        <f t="shared" si="10"/>
        <v>10.678371597337703</v>
      </c>
      <c r="F172" s="6">
        <f t="shared" si="10"/>
        <v>3396.9469444728002</v>
      </c>
      <c r="G172" s="6">
        <f t="shared" si="10"/>
        <v>12652.125339457576</v>
      </c>
      <c r="H172" s="6">
        <f t="shared" si="13"/>
        <v>10.678371597337703</v>
      </c>
    </row>
    <row r="173" spans="1:8" x14ac:dyDescent="0.25">
      <c r="A173">
        <v>8929.8366666666661</v>
      </c>
      <c r="B173">
        <f t="shared" si="11"/>
        <v>8931.8111111099479</v>
      </c>
      <c r="C173" s="6">
        <f t="shared" si="12"/>
        <v>11671.921344646506</v>
      </c>
      <c r="D173" s="6">
        <f t="shared" si="10"/>
        <v>2653.7379868980729</v>
      </c>
      <c r="E173" s="6">
        <f t="shared" si="10"/>
        <v>3.8984308596061976</v>
      </c>
      <c r="F173" s="6">
        <f t="shared" si="10"/>
        <v>3247.8601000277572</v>
      </c>
      <c r="G173" s="6">
        <f t="shared" si="10"/>
        <v>12362.84547275249</v>
      </c>
      <c r="H173" s="6">
        <f t="shared" si="13"/>
        <v>3.8984308596061976</v>
      </c>
    </row>
    <row r="174" spans="1:8" x14ac:dyDescent="0.25">
      <c r="A174">
        <v>8934.5166666666664</v>
      </c>
      <c r="B174">
        <f t="shared" si="11"/>
        <v>8931.8111111099479</v>
      </c>
      <c r="C174" s="6">
        <f t="shared" si="12"/>
        <v>12705.046944655325</v>
      </c>
      <c r="D174" s="6">
        <f t="shared" si="12"/>
        <v>3157.81558694156</v>
      </c>
      <c r="E174" s="6">
        <f t="shared" si="12"/>
        <v>7.3200308704905499</v>
      </c>
      <c r="F174" s="6">
        <f t="shared" si="12"/>
        <v>2736.3361000254472</v>
      </c>
      <c r="G174" s="6">
        <f t="shared" si="12"/>
        <v>11344.025072613189</v>
      </c>
      <c r="H174" s="6">
        <f t="shared" si="13"/>
        <v>7.3200308704905499</v>
      </c>
    </row>
    <row r="175" spans="1:8" x14ac:dyDescent="0.25">
      <c r="A175">
        <v>8935.44</v>
      </c>
      <c r="B175">
        <f t="shared" si="11"/>
        <v>8931.8111111099479</v>
      </c>
      <c r="C175" s="6">
        <f t="shared" si="12"/>
        <v>12914.049600212778</v>
      </c>
      <c r="D175" s="6">
        <f t="shared" si="12"/>
        <v>3262.4405388020714</v>
      </c>
      <c r="E175" s="6">
        <f t="shared" si="12"/>
        <v>13.168834576347349</v>
      </c>
      <c r="F175" s="6">
        <f t="shared" si="12"/>
        <v>2640.5895111360319</v>
      </c>
      <c r="G175" s="6">
        <f t="shared" si="12"/>
        <v>11148.192228141117</v>
      </c>
      <c r="H175" s="6">
        <f t="shared" si="13"/>
        <v>13.168834576347349</v>
      </c>
    </row>
    <row r="176" spans="1:8" x14ac:dyDescent="0.25">
      <c r="A176">
        <v>8984.3266666666659</v>
      </c>
      <c r="B176">
        <f t="shared" si="11"/>
        <v>8986.8266666669097</v>
      </c>
      <c r="C176" s="6">
        <f t="shared" si="12"/>
        <v>26414.917378081682</v>
      </c>
      <c r="D176" s="6">
        <f t="shared" si="12"/>
        <v>11236.942242959531</v>
      </c>
      <c r="E176" s="6">
        <f t="shared" si="12"/>
        <v>2757.8835754307379</v>
      </c>
      <c r="F176" s="6">
        <f t="shared" si="12"/>
        <v>6.2500000012187229</v>
      </c>
      <c r="G176" s="6">
        <f t="shared" si="12"/>
        <v>3214.7010044646759</v>
      </c>
      <c r="H176" s="6">
        <f t="shared" si="13"/>
        <v>6.2500000012187229</v>
      </c>
    </row>
    <row r="177" spans="1:8" x14ac:dyDescent="0.25">
      <c r="A177">
        <v>8985.4333333333325</v>
      </c>
      <c r="B177">
        <f t="shared" si="11"/>
        <v>8986.8266666669097</v>
      </c>
      <c r="C177" s="6">
        <f t="shared" si="12"/>
        <v>26775.867778083721</v>
      </c>
      <c r="D177" s="6">
        <f t="shared" si="12"/>
        <v>11472.790124451267</v>
      </c>
      <c r="E177" s="6">
        <f t="shared" si="12"/>
        <v>2875.342716174041</v>
      </c>
      <c r="F177" s="6">
        <f t="shared" si="12"/>
        <v>1.941377778457283</v>
      </c>
      <c r="G177" s="6">
        <f t="shared" si="12"/>
        <v>3090.4334044317611</v>
      </c>
      <c r="H177" s="6">
        <f t="shared" si="13"/>
        <v>1.941377778457283</v>
      </c>
    </row>
    <row r="178" spans="1:8" x14ac:dyDescent="0.25">
      <c r="A178" t="s">
        <v>20</v>
      </c>
      <c r="C178">
        <v>8821.7999999990643</v>
      </c>
      <c r="D178">
        <v>8878.3222222175791</v>
      </c>
      <c r="E178">
        <v>8931.8111111099479</v>
      </c>
      <c r="F178">
        <v>8986.8266666669097</v>
      </c>
      <c r="G178">
        <v>9041.0250000148753</v>
      </c>
      <c r="H178" s="6">
        <f>SUM(H158:H177)</f>
        <v>236.52075000003754</v>
      </c>
    </row>
    <row r="179" spans="1:8" x14ac:dyDescent="0.25">
      <c r="A179" t="s">
        <v>28</v>
      </c>
      <c r="C179" s="6">
        <f>D178-C178</f>
        <v>56.522222218514798</v>
      </c>
      <c r="D179" s="6">
        <f t="shared" ref="D179:F179" si="14">E178-D178</f>
        <v>53.488888892368777</v>
      </c>
      <c r="E179" s="6">
        <f t="shared" si="14"/>
        <v>55.015555556961772</v>
      </c>
      <c r="F179" s="6">
        <f t="shared" si="14"/>
        <v>54.198333347965672</v>
      </c>
    </row>
    <row r="180" spans="1:8" x14ac:dyDescent="0.25">
      <c r="C180" s="6"/>
      <c r="D180" s="6"/>
      <c r="E180" s="6"/>
      <c r="F180" s="6"/>
    </row>
    <row r="181" spans="1:8" s="10" customFormat="1" x14ac:dyDescent="0.25">
      <c r="A181" s="10" t="s">
        <v>77</v>
      </c>
      <c r="C181" s="8"/>
      <c r="D181" s="8"/>
      <c r="E181" s="8"/>
      <c r="F181" s="8"/>
    </row>
    <row r="182" spans="1:8" ht="325.5" customHeight="1" x14ac:dyDescent="0.25"/>
    <row r="183" spans="1:8" x14ac:dyDescent="0.25">
      <c r="B183" t="s">
        <v>18</v>
      </c>
      <c r="C183" t="s">
        <v>19</v>
      </c>
      <c r="D183" t="s">
        <v>27</v>
      </c>
      <c r="E183" t="s">
        <v>23</v>
      </c>
      <c r="F183" t="s">
        <v>11</v>
      </c>
      <c r="G183" t="s">
        <v>12</v>
      </c>
      <c r="H183" t="s">
        <v>78</v>
      </c>
    </row>
    <row r="184" spans="1:8" x14ac:dyDescent="0.25">
      <c r="A184" s="6">
        <v>17856.57</v>
      </c>
      <c r="B184">
        <v>1</v>
      </c>
      <c r="C184">
        <f t="shared" ref="C184:C203" si="15">B184+1</f>
        <v>2</v>
      </c>
      <c r="D184">
        <v>2</v>
      </c>
      <c r="E184">
        <f t="shared" ref="E184:E203" si="16">2*(E$205-E$206*($D184+0.5))*($C184)</f>
        <v>17863.852526556992</v>
      </c>
      <c r="F184" s="6">
        <f t="shared" ref="F184:F203" si="17">$A184-E184</f>
        <v>-7.2825265569917974</v>
      </c>
      <c r="G184" s="4">
        <f t="shared" ref="G184:G203" si="18">F184^2</f>
        <v>53.035193053290804</v>
      </c>
      <c r="H184" s="6">
        <f>A184-A$185</f>
        <v>-11.920000000001892</v>
      </c>
    </row>
    <row r="185" spans="1:8" x14ac:dyDescent="0.25">
      <c r="A185" s="6">
        <v>17868.490000000002</v>
      </c>
      <c r="B185">
        <v>1</v>
      </c>
      <c r="C185">
        <f t="shared" si="15"/>
        <v>2</v>
      </c>
      <c r="D185">
        <v>2</v>
      </c>
      <c r="E185">
        <f t="shared" si="16"/>
        <v>17863.852526556992</v>
      </c>
      <c r="F185" s="6">
        <f t="shared" si="17"/>
        <v>4.6374734430100943</v>
      </c>
      <c r="G185" s="4">
        <f t="shared" si="18"/>
        <v>21.506159934623899</v>
      </c>
      <c r="H185" s="6">
        <f>A185-A$185</f>
        <v>0</v>
      </c>
    </row>
    <row r="186" spans="1:8" x14ac:dyDescent="0.25">
      <c r="A186" s="6">
        <v>17968.419999999998</v>
      </c>
      <c r="B186">
        <v>1</v>
      </c>
      <c r="C186">
        <f t="shared" si="15"/>
        <v>2</v>
      </c>
      <c r="D186">
        <v>1</v>
      </c>
      <c r="E186">
        <f t="shared" si="16"/>
        <v>17972.994751054674</v>
      </c>
      <c r="F186" s="6">
        <f t="shared" si="17"/>
        <v>-4.5747510546752892</v>
      </c>
      <c r="G186" s="4">
        <f t="shared" si="18"/>
        <v>20.928347212252671</v>
      </c>
      <c r="H186" s="6">
        <f t="shared" ref="H186:H187" si="19">A186-A$188</f>
        <v>-12.06000000000131</v>
      </c>
    </row>
    <row r="187" spans="1:8" x14ac:dyDescent="0.25">
      <c r="A187" s="6">
        <v>17971</v>
      </c>
      <c r="B187">
        <v>1</v>
      </c>
      <c r="C187">
        <f t="shared" si="15"/>
        <v>2</v>
      </c>
      <c r="D187">
        <v>1</v>
      </c>
      <c r="E187">
        <f t="shared" si="16"/>
        <v>17972.994751054674</v>
      </c>
      <c r="F187" s="6">
        <f t="shared" si="17"/>
        <v>-1.994751054673543</v>
      </c>
      <c r="G187" s="4">
        <f t="shared" si="18"/>
        <v>3.9790317701212121</v>
      </c>
      <c r="H187" s="6">
        <f t="shared" si="19"/>
        <v>-9.4799999999995634</v>
      </c>
    </row>
    <row r="188" spans="1:8" x14ac:dyDescent="0.25">
      <c r="A188" s="6">
        <v>17980.48</v>
      </c>
      <c r="B188">
        <v>1</v>
      </c>
      <c r="C188">
        <f t="shared" si="15"/>
        <v>2</v>
      </c>
      <c r="D188">
        <v>1</v>
      </c>
      <c r="E188">
        <f t="shared" si="16"/>
        <v>17972.994751054674</v>
      </c>
      <c r="F188" s="6">
        <f t="shared" si="17"/>
        <v>7.4852489453260205</v>
      </c>
      <c r="G188" s="4">
        <f t="shared" si="18"/>
        <v>56.028951773504303</v>
      </c>
      <c r="H188" s="6">
        <f>A188-A$188</f>
        <v>0</v>
      </c>
    </row>
    <row r="189" spans="1:8" x14ac:dyDescent="0.25">
      <c r="A189" s="8">
        <v>17982.5</v>
      </c>
      <c r="B189">
        <v>1</v>
      </c>
      <c r="C189">
        <f>B189+1</f>
        <v>2</v>
      </c>
      <c r="D189">
        <v>1</v>
      </c>
      <c r="E189">
        <f t="shared" si="16"/>
        <v>17972.994751054674</v>
      </c>
      <c r="F189" s="6">
        <f>$A189-E189</f>
        <v>9.505248945326457</v>
      </c>
      <c r="G189" s="4">
        <f>F189^2</f>
        <v>90.349757512629722</v>
      </c>
      <c r="H189" s="6">
        <f>A189-A$188</f>
        <v>2.0200000000004366</v>
      </c>
    </row>
    <row r="190" spans="1:8" x14ac:dyDescent="0.25">
      <c r="A190" s="6">
        <v>18070.07</v>
      </c>
      <c r="B190">
        <v>1</v>
      </c>
      <c r="C190">
        <f t="shared" si="15"/>
        <v>2</v>
      </c>
      <c r="D190">
        <v>0</v>
      </c>
      <c r="E190">
        <f t="shared" si="16"/>
        <v>18082.136975552356</v>
      </c>
      <c r="F190" s="6">
        <f t="shared" si="17"/>
        <v>-12.066975552355871</v>
      </c>
      <c r="G190" s="4">
        <f t="shared" si="18"/>
        <v>145.61189898115427</v>
      </c>
      <c r="H190" s="6">
        <f t="shared" ref="H190:H191" si="20">A190-A$191</f>
        <v>-10.06000000000131</v>
      </c>
    </row>
    <row r="191" spans="1:8" x14ac:dyDescent="0.25">
      <c r="A191" s="6">
        <v>18080.13</v>
      </c>
      <c r="B191">
        <v>1</v>
      </c>
      <c r="C191">
        <f t="shared" si="15"/>
        <v>2</v>
      </c>
      <c r="D191">
        <v>0</v>
      </c>
      <c r="E191">
        <f t="shared" si="16"/>
        <v>18082.136975552356</v>
      </c>
      <c r="F191" s="6">
        <f t="shared" si="17"/>
        <v>-2.0069755523545609</v>
      </c>
      <c r="G191" s="4">
        <f t="shared" si="18"/>
        <v>4.0279508677488947</v>
      </c>
      <c r="H191" s="6">
        <f t="shared" si="20"/>
        <v>0</v>
      </c>
    </row>
    <row r="192" spans="1:8" x14ac:dyDescent="0.25">
      <c r="A192" s="6">
        <v>18095.95</v>
      </c>
      <c r="B192">
        <v>1</v>
      </c>
      <c r="C192">
        <f t="shared" si="15"/>
        <v>2</v>
      </c>
      <c r="D192">
        <v>0</v>
      </c>
      <c r="E192">
        <f t="shared" si="16"/>
        <v>18082.136975552356</v>
      </c>
      <c r="F192" s="6">
        <f t="shared" si="17"/>
        <v>13.813024447645148</v>
      </c>
      <c r="G192" s="4">
        <f t="shared" si="18"/>
        <v>190.79964439124254</v>
      </c>
      <c r="H192" s="6">
        <f>A192-A$191</f>
        <v>15.819999999999709</v>
      </c>
    </row>
    <row r="193" spans="1:8" x14ac:dyDescent="0.25">
      <c r="A193" s="6">
        <v>26455.8</v>
      </c>
      <c r="B193">
        <v>2</v>
      </c>
      <c r="C193">
        <f t="shared" si="15"/>
        <v>3</v>
      </c>
      <c r="D193">
        <v>4</v>
      </c>
      <c r="E193">
        <f t="shared" si="16"/>
        <v>26468.352116342441</v>
      </c>
      <c r="F193" s="6">
        <f t="shared" si="17"/>
        <v>-12.552116342441877</v>
      </c>
      <c r="G193" s="4">
        <f t="shared" si="18"/>
        <v>157.55562467419645</v>
      </c>
      <c r="H193" s="6">
        <f>A193-A$194</f>
        <v>-19.200000000000728</v>
      </c>
    </row>
    <row r="194" spans="1:8" x14ac:dyDescent="0.25">
      <c r="A194" s="6">
        <v>26475</v>
      </c>
      <c r="B194">
        <v>2</v>
      </c>
      <c r="C194">
        <f t="shared" si="15"/>
        <v>3</v>
      </c>
      <c r="D194">
        <v>4</v>
      </c>
      <c r="E194">
        <f t="shared" si="16"/>
        <v>26468.352116342441</v>
      </c>
      <c r="F194" s="6">
        <f t="shared" si="17"/>
        <v>6.6478836575588502</v>
      </c>
      <c r="G194" s="4">
        <f t="shared" si="18"/>
        <v>44.194357124438035</v>
      </c>
      <c r="H194" s="6">
        <f>A194-A$194</f>
        <v>0</v>
      </c>
    </row>
    <row r="195" spans="1:8" x14ac:dyDescent="0.25">
      <c r="A195" s="6">
        <v>26621.8</v>
      </c>
      <c r="B195">
        <v>2</v>
      </c>
      <c r="C195">
        <f t="shared" si="15"/>
        <v>3</v>
      </c>
      <c r="D195">
        <v>3</v>
      </c>
      <c r="E195">
        <f t="shared" si="16"/>
        <v>26632.065453088966</v>
      </c>
      <c r="F195" s="6">
        <f t="shared" si="17"/>
        <v>-10.265453088966751</v>
      </c>
      <c r="G195" s="4">
        <f t="shared" si="18"/>
        <v>105.37952712177702</v>
      </c>
      <c r="H195" s="6">
        <f>A195-A$196</f>
        <v>-18.100000000002183</v>
      </c>
    </row>
    <row r="196" spans="1:8" x14ac:dyDescent="0.25">
      <c r="A196" s="6">
        <v>26639.9</v>
      </c>
      <c r="B196">
        <v>2</v>
      </c>
      <c r="C196">
        <f t="shared" si="15"/>
        <v>3</v>
      </c>
      <c r="D196">
        <v>3</v>
      </c>
      <c r="E196">
        <f t="shared" si="16"/>
        <v>26632.065453088966</v>
      </c>
      <c r="F196" s="6">
        <f t="shared" si="17"/>
        <v>7.8345469110354315</v>
      </c>
      <c r="G196" s="4">
        <f t="shared" si="18"/>
        <v>61.380125301214825</v>
      </c>
      <c r="H196" s="6">
        <f>A196-A$196</f>
        <v>0</v>
      </c>
    </row>
    <row r="197" spans="1:8" x14ac:dyDescent="0.25">
      <c r="A197" s="6">
        <v>26643.200000000001</v>
      </c>
      <c r="B197">
        <v>2</v>
      </c>
      <c r="C197">
        <f t="shared" si="15"/>
        <v>3</v>
      </c>
      <c r="D197">
        <v>3</v>
      </c>
      <c r="E197">
        <f t="shared" si="16"/>
        <v>26632.065453088966</v>
      </c>
      <c r="F197" s="6">
        <f t="shared" si="17"/>
        <v>11.134546911034704</v>
      </c>
      <c r="G197" s="4">
        <f t="shared" si="18"/>
        <v>123.97813491403247</v>
      </c>
      <c r="H197" s="6">
        <f>A197-A$196</f>
        <v>3.2999999999992724</v>
      </c>
    </row>
    <row r="198" spans="1:8" x14ac:dyDescent="0.25">
      <c r="A198" s="6">
        <v>26785.63</v>
      </c>
      <c r="B198">
        <v>2</v>
      </c>
      <c r="C198">
        <f t="shared" si="15"/>
        <v>3</v>
      </c>
      <c r="D198">
        <v>2</v>
      </c>
      <c r="E198">
        <f t="shared" si="16"/>
        <v>26795.778789835487</v>
      </c>
      <c r="F198" s="6">
        <f t="shared" si="17"/>
        <v>-10.148789835486241</v>
      </c>
      <c r="G198" s="4">
        <f t="shared" si="18"/>
        <v>102.99793512486885</v>
      </c>
      <c r="H198" s="6">
        <f>A198-A$200</f>
        <v>-17.919999999998254</v>
      </c>
    </row>
    <row r="199" spans="1:8" x14ac:dyDescent="0.25">
      <c r="A199" s="6">
        <v>26789.51</v>
      </c>
      <c r="B199">
        <v>2</v>
      </c>
      <c r="C199">
        <f t="shared" si="15"/>
        <v>3</v>
      </c>
      <c r="D199">
        <v>2</v>
      </c>
      <c r="E199">
        <f t="shared" si="16"/>
        <v>26795.778789835487</v>
      </c>
      <c r="F199" s="6">
        <f t="shared" si="17"/>
        <v>-6.2687898354888603</v>
      </c>
      <c r="G199" s="4">
        <f t="shared" si="18"/>
        <v>39.297726001528453</v>
      </c>
      <c r="H199" s="6">
        <f>A199-A$200</f>
        <v>-14.040000000000873</v>
      </c>
    </row>
    <row r="200" spans="1:8" x14ac:dyDescent="0.25">
      <c r="A200" s="6">
        <v>26803.55</v>
      </c>
      <c r="B200">
        <v>2</v>
      </c>
      <c r="C200">
        <f t="shared" si="15"/>
        <v>3</v>
      </c>
      <c r="D200">
        <v>2</v>
      </c>
      <c r="E200">
        <f t="shared" si="16"/>
        <v>26795.778789835487</v>
      </c>
      <c r="F200" s="6">
        <f t="shared" si="17"/>
        <v>7.7712101645120129</v>
      </c>
      <c r="G200" s="4">
        <f t="shared" si="18"/>
        <v>60.391707421014829</v>
      </c>
      <c r="H200" s="6">
        <f>A200-A$200</f>
        <v>0</v>
      </c>
    </row>
    <row r="201" spans="1:8" x14ac:dyDescent="0.25">
      <c r="A201" s="6">
        <v>26806.32</v>
      </c>
      <c r="B201">
        <v>2</v>
      </c>
      <c r="C201">
        <f t="shared" si="15"/>
        <v>3</v>
      </c>
      <c r="D201">
        <v>2</v>
      </c>
      <c r="E201">
        <f t="shared" si="16"/>
        <v>26795.778789835487</v>
      </c>
      <c r="F201" s="6">
        <f t="shared" si="17"/>
        <v>10.541210164512449</v>
      </c>
      <c r="G201" s="4">
        <f t="shared" si="18"/>
        <v>111.11711173242058</v>
      </c>
      <c r="H201" s="6">
        <f>A201-A$200</f>
        <v>2.7700000000004366</v>
      </c>
    </row>
    <row r="202" spans="1:8" x14ac:dyDescent="0.25">
      <c r="A202" s="6">
        <v>26952.98</v>
      </c>
      <c r="B202">
        <v>2</v>
      </c>
      <c r="C202">
        <f t="shared" si="15"/>
        <v>3</v>
      </c>
      <c r="D202">
        <v>1</v>
      </c>
      <c r="E202">
        <f t="shared" si="16"/>
        <v>26959.492126582008</v>
      </c>
      <c r="F202" s="6">
        <f t="shared" si="17"/>
        <v>-6.512126582008932</v>
      </c>
      <c r="G202" s="4">
        <f t="shared" si="18"/>
        <v>42.407792620107337</v>
      </c>
      <c r="H202" s="6">
        <f>A202-A$202</f>
        <v>0</v>
      </c>
    </row>
    <row r="203" spans="1:8" x14ac:dyDescent="0.25">
      <c r="A203" s="6">
        <v>26956.3</v>
      </c>
      <c r="B203">
        <v>2</v>
      </c>
      <c r="C203">
        <f t="shared" si="15"/>
        <v>3</v>
      </c>
      <c r="D203">
        <v>1</v>
      </c>
      <c r="E203">
        <f t="shared" si="16"/>
        <v>26959.492126582008</v>
      </c>
      <c r="F203" s="6">
        <f t="shared" si="17"/>
        <v>-3.1921265820092231</v>
      </c>
      <c r="G203" s="4">
        <f t="shared" si="18"/>
        <v>10.189672115569884</v>
      </c>
      <c r="H203" s="6">
        <f>A203-A$202</f>
        <v>3.319999999999709</v>
      </c>
    </row>
    <row r="204" spans="1:8" x14ac:dyDescent="0.25">
      <c r="G204" s="4">
        <f>SUM(G184:G203)</f>
        <v>1445.1566496477371</v>
      </c>
    </row>
    <row r="205" spans="1:8" ht="18" x14ac:dyDescent="0.35">
      <c r="A205" t="s">
        <v>29</v>
      </c>
      <c r="E205">
        <v>4534.1770219502987</v>
      </c>
    </row>
    <row r="206" spans="1:8" ht="18" x14ac:dyDescent="0.35">
      <c r="A206" t="s">
        <v>30</v>
      </c>
      <c r="E206">
        <v>27.285556124420346</v>
      </c>
    </row>
    <row r="207" spans="1:8" x14ac:dyDescent="0.25">
      <c r="A207" t="s">
        <v>38</v>
      </c>
      <c r="B207">
        <f>B$9/B$8</f>
        <v>1.0056014593273488</v>
      </c>
    </row>
    <row r="209" spans="1:7" s="10" customFormat="1" x14ac:dyDescent="0.25">
      <c r="A209" s="10" t="s">
        <v>79</v>
      </c>
    </row>
    <row r="210" spans="1:7" ht="86.25" customHeight="1" x14ac:dyDescent="0.25"/>
    <row r="211" spans="1:7" x14ac:dyDescent="0.25">
      <c r="B211" t="s">
        <v>18</v>
      </c>
      <c r="C211" t="s">
        <v>19</v>
      </c>
      <c r="D211" t="s">
        <v>27</v>
      </c>
      <c r="E211" t="s">
        <v>23</v>
      </c>
      <c r="F211" t="s">
        <v>11</v>
      </c>
      <c r="G211" t="s">
        <v>12</v>
      </c>
    </row>
    <row r="212" spans="1:7" x14ac:dyDescent="0.25">
      <c r="A212" s="6">
        <v>17856.57</v>
      </c>
      <c r="B212">
        <v>1</v>
      </c>
      <c r="C212">
        <f t="shared" ref="C212:C214" si="21">B212+1</f>
        <v>2</v>
      </c>
      <c r="D212">
        <v>2</v>
      </c>
      <c r="E212">
        <f>2*(E$224-E$225*($D212+0.5))*($C212)</f>
        <v>17858.177671975031</v>
      </c>
      <c r="F212" s="6">
        <f t="shared" ref="F212:F214" si="22">$A212-E212</f>
        <v>-1.6076719750308257</v>
      </c>
      <c r="G212" s="4">
        <f t="shared" ref="G212:G214" si="23">F212^2</f>
        <v>2.5846091792995161</v>
      </c>
    </row>
    <row r="213" spans="1:7" x14ac:dyDescent="0.25">
      <c r="A213" s="6">
        <v>17968.419999999998</v>
      </c>
      <c r="B213">
        <v>1</v>
      </c>
      <c r="C213">
        <f t="shared" si="21"/>
        <v>2</v>
      </c>
      <c r="D213">
        <v>1</v>
      </c>
      <c r="E213">
        <f t="shared" ref="E213:E222" si="24">2*(E$224-E$225*($D213+0.5))*($C213)</f>
        <v>17968.293156612857</v>
      </c>
      <c r="F213" s="6">
        <f t="shared" si="22"/>
        <v>0.12684338714097976</v>
      </c>
      <c r="G213" s="4">
        <f t="shared" si="23"/>
        <v>1.6089244861396471E-2</v>
      </c>
    </row>
    <row r="214" spans="1:7" x14ac:dyDescent="0.25">
      <c r="A214" s="6">
        <v>17971</v>
      </c>
      <c r="B214">
        <v>1</v>
      </c>
      <c r="C214">
        <f t="shared" si="21"/>
        <v>2</v>
      </c>
      <c r="D214">
        <v>1</v>
      </c>
      <c r="E214">
        <f t="shared" si="24"/>
        <v>17968.293156612857</v>
      </c>
      <c r="F214" s="6">
        <f t="shared" si="22"/>
        <v>2.706843387142726</v>
      </c>
      <c r="G214" s="4">
        <f t="shared" si="23"/>
        <v>7.3270011225183058</v>
      </c>
    </row>
    <row r="215" spans="1:7" x14ac:dyDescent="0.25">
      <c r="A215" s="6">
        <v>18070.07</v>
      </c>
      <c r="B215">
        <v>1</v>
      </c>
      <c r="C215">
        <f t="shared" ref="C215:C222" si="25">B215+1</f>
        <v>2</v>
      </c>
      <c r="D215">
        <v>0</v>
      </c>
      <c r="E215">
        <f t="shared" si="24"/>
        <v>18078.40864125068</v>
      </c>
      <c r="F215" s="6">
        <f t="shared" ref="F215:F222" si="26">$A215-E215</f>
        <v>-8.3386412506806664</v>
      </c>
      <c r="G215" s="4">
        <f t="shared" ref="G215:G222" si="27">F215^2</f>
        <v>69.532937907553233</v>
      </c>
    </row>
    <row r="216" spans="1:7" x14ac:dyDescent="0.25">
      <c r="A216" s="6">
        <v>18080.13</v>
      </c>
      <c r="B216">
        <v>1</v>
      </c>
      <c r="C216">
        <f t="shared" si="25"/>
        <v>2</v>
      </c>
      <c r="D216">
        <v>0</v>
      </c>
      <c r="E216">
        <f t="shared" si="24"/>
        <v>18078.40864125068</v>
      </c>
      <c r="F216" s="6">
        <f t="shared" si="26"/>
        <v>1.7213587493206433</v>
      </c>
      <c r="G216" s="4">
        <f t="shared" si="27"/>
        <v>2.9630759438627292</v>
      </c>
    </row>
    <row r="217" spans="1:7" x14ac:dyDescent="0.25">
      <c r="A217" s="6">
        <v>26455.8</v>
      </c>
      <c r="B217">
        <v>2</v>
      </c>
      <c r="C217">
        <f t="shared" si="25"/>
        <v>3</v>
      </c>
      <c r="D217">
        <v>4</v>
      </c>
      <c r="E217">
        <f t="shared" si="24"/>
        <v>26456.920054049071</v>
      </c>
      <c r="F217" s="6">
        <f t="shared" si="26"/>
        <v>-1.1200540490717685</v>
      </c>
      <c r="G217" s="4">
        <f t="shared" si="27"/>
        <v>1.2545210728420637</v>
      </c>
    </row>
    <row r="218" spans="1:7" x14ac:dyDescent="0.25">
      <c r="A218" s="6">
        <v>26621.8</v>
      </c>
      <c r="B218">
        <v>2</v>
      </c>
      <c r="C218">
        <f t="shared" si="25"/>
        <v>3</v>
      </c>
      <c r="D218">
        <v>3</v>
      </c>
      <c r="E218">
        <f t="shared" si="24"/>
        <v>26622.093281005808</v>
      </c>
      <c r="F218" s="6">
        <f t="shared" si="26"/>
        <v>-0.29328100580823957</v>
      </c>
      <c r="G218" s="4">
        <f t="shared" si="27"/>
        <v>8.6013748367892648E-2</v>
      </c>
    </row>
    <row r="219" spans="1:7" x14ac:dyDescent="0.25">
      <c r="A219" s="6">
        <v>26785.63</v>
      </c>
      <c r="B219">
        <v>2</v>
      </c>
      <c r="C219">
        <f t="shared" si="25"/>
        <v>3</v>
      </c>
      <c r="D219">
        <v>2</v>
      </c>
      <c r="E219">
        <f t="shared" si="24"/>
        <v>26787.266507962544</v>
      </c>
      <c r="F219" s="6">
        <f t="shared" si="26"/>
        <v>-1.6365079625429644</v>
      </c>
      <c r="G219" s="4">
        <f t="shared" si="27"/>
        <v>2.6781583114665244</v>
      </c>
    </row>
    <row r="220" spans="1:7" x14ac:dyDescent="0.25">
      <c r="A220" s="6">
        <v>26789.51</v>
      </c>
      <c r="B220">
        <v>2</v>
      </c>
      <c r="C220">
        <f t="shared" si="25"/>
        <v>3</v>
      </c>
      <c r="D220">
        <v>2</v>
      </c>
      <c r="E220">
        <f t="shared" si="24"/>
        <v>26787.266507962544</v>
      </c>
      <c r="F220" s="6">
        <f t="shared" si="26"/>
        <v>2.2434920374544163</v>
      </c>
      <c r="G220" s="4">
        <f t="shared" si="27"/>
        <v>5.0332565221213681</v>
      </c>
    </row>
    <row r="221" spans="1:7" x14ac:dyDescent="0.25">
      <c r="A221" s="6">
        <v>26952.98</v>
      </c>
      <c r="B221">
        <v>2</v>
      </c>
      <c r="C221">
        <f t="shared" si="25"/>
        <v>3</v>
      </c>
      <c r="D221">
        <v>1</v>
      </c>
      <c r="E221">
        <f t="shared" si="24"/>
        <v>26952.439734919288</v>
      </c>
      <c r="F221" s="6">
        <f t="shared" si="26"/>
        <v>0.54026508071183343</v>
      </c>
      <c r="G221" s="4">
        <f t="shared" si="27"/>
        <v>0.29188635743656388</v>
      </c>
    </row>
    <row r="222" spans="1:7" x14ac:dyDescent="0.25">
      <c r="A222" s="6">
        <v>26956.3</v>
      </c>
      <c r="B222">
        <v>2</v>
      </c>
      <c r="C222">
        <f t="shared" si="25"/>
        <v>3</v>
      </c>
      <c r="D222">
        <v>1</v>
      </c>
      <c r="E222">
        <f t="shared" si="24"/>
        <v>26952.439734919288</v>
      </c>
      <c r="F222" s="6">
        <f t="shared" si="26"/>
        <v>3.8602650807115424</v>
      </c>
      <c r="G222" s="4">
        <f t="shared" si="27"/>
        <v>14.901646493360891</v>
      </c>
    </row>
    <row r="223" spans="1:7" x14ac:dyDescent="0.25">
      <c r="G223" s="4">
        <f>SUM(G212:G222)</f>
        <v>106.66919590369048</v>
      </c>
    </row>
    <row r="224" spans="1:7" ht="18" x14ac:dyDescent="0.35">
      <c r="A224" t="s">
        <v>29</v>
      </c>
      <c r="E224">
        <v>4533.3665958923984</v>
      </c>
    </row>
    <row r="225" spans="1:7" ht="18" x14ac:dyDescent="0.35">
      <c r="A225" t="s">
        <v>30</v>
      </c>
      <c r="E225">
        <v>27.52887115945633</v>
      </c>
    </row>
    <row r="226" spans="1:7" ht="18" x14ac:dyDescent="0.35"/>
    <row r="227" spans="1:7" s="10" customFormat="1" ht="18" x14ac:dyDescent="0.35">
      <c r="A227" s="10" t="s">
        <v>80</v>
      </c>
    </row>
    <row r="228" spans="1:7" ht="97.5" customHeight="1" x14ac:dyDescent="0.25"/>
    <row r="229" spans="1:7" x14ac:dyDescent="0.25">
      <c r="A229" s="6">
        <v>17868.490000000002</v>
      </c>
      <c r="B229">
        <v>1</v>
      </c>
      <c r="C229">
        <f t="shared" ref="C229:C237" si="28">B229+1</f>
        <v>2</v>
      </c>
      <c r="D229">
        <v>2</v>
      </c>
      <c r="E229">
        <f>2*(E$239-E$240*($D229+0.5))*($C229)</f>
        <v>17871.037953454259</v>
      </c>
      <c r="F229" s="6">
        <f t="shared" ref="F229:F237" si="29">$A229-E229</f>
        <v>-2.5479534542573674</v>
      </c>
      <c r="G229" s="4">
        <f t="shared" ref="G229:G237" si="30">F229^2</f>
        <v>6.4920668050620502</v>
      </c>
    </row>
    <row r="230" spans="1:7" x14ac:dyDescent="0.25">
      <c r="A230" s="6">
        <v>17980.48</v>
      </c>
      <c r="B230">
        <v>1</v>
      </c>
      <c r="C230">
        <f t="shared" si="28"/>
        <v>2</v>
      </c>
      <c r="D230">
        <v>1</v>
      </c>
      <c r="E230">
        <f t="shared" ref="E230:E237" si="31">2*(E$239-E$240*($D230+0.5))*($C230)</f>
        <v>17981.828710851387</v>
      </c>
      <c r="F230" s="6">
        <f t="shared" si="29"/>
        <v>-1.3487108513872954</v>
      </c>
      <c r="G230" s="4">
        <f t="shared" si="30"/>
        <v>1.8190209606498433</v>
      </c>
    </row>
    <row r="231" spans="1:7" x14ac:dyDescent="0.25">
      <c r="A231" s="8">
        <v>17982.5</v>
      </c>
      <c r="B231">
        <v>1</v>
      </c>
      <c r="C231">
        <f t="shared" si="28"/>
        <v>2</v>
      </c>
      <c r="D231">
        <v>1</v>
      </c>
      <c r="E231">
        <f t="shared" si="31"/>
        <v>17981.828710851387</v>
      </c>
      <c r="F231" s="6">
        <f t="shared" si="29"/>
        <v>0.67128914861314115</v>
      </c>
      <c r="G231" s="4">
        <f t="shared" si="30"/>
        <v>0.45062912104575592</v>
      </c>
    </row>
    <row r="232" spans="1:7" x14ac:dyDescent="0.25">
      <c r="A232" s="6">
        <v>18095.95</v>
      </c>
      <c r="B232">
        <v>1</v>
      </c>
      <c r="C232">
        <f t="shared" si="28"/>
        <v>2</v>
      </c>
      <c r="D232">
        <v>0</v>
      </c>
      <c r="E232">
        <f t="shared" si="31"/>
        <v>18092.619468248515</v>
      </c>
      <c r="F232" s="6">
        <f t="shared" si="29"/>
        <v>3.330531751485978</v>
      </c>
      <c r="G232" s="4">
        <f t="shared" si="30"/>
        <v>11.092441747656256</v>
      </c>
    </row>
    <row r="233" spans="1:7" x14ac:dyDescent="0.25">
      <c r="A233" s="6">
        <v>26475</v>
      </c>
      <c r="B233">
        <v>2</v>
      </c>
      <c r="C233">
        <f t="shared" si="28"/>
        <v>3</v>
      </c>
      <c r="D233">
        <v>4</v>
      </c>
      <c r="E233">
        <f t="shared" si="31"/>
        <v>26474.184657990008</v>
      </c>
      <c r="F233" s="6">
        <f t="shared" si="29"/>
        <v>0.81534200999158202</v>
      </c>
      <c r="G233" s="4">
        <f t="shared" si="30"/>
        <v>0.66478259325711297</v>
      </c>
    </row>
    <row r="234" spans="1:7" x14ac:dyDescent="0.25">
      <c r="A234" s="6">
        <v>26639.9</v>
      </c>
      <c r="B234">
        <v>2</v>
      </c>
      <c r="C234">
        <f t="shared" si="28"/>
        <v>3</v>
      </c>
      <c r="D234">
        <v>3</v>
      </c>
      <c r="E234">
        <f t="shared" si="31"/>
        <v>26640.370794085702</v>
      </c>
      <c r="F234" s="6">
        <f t="shared" si="29"/>
        <v>-0.47079408570061787</v>
      </c>
      <c r="G234" s="4">
        <f t="shared" si="30"/>
        <v>0.22164707113068072</v>
      </c>
    </row>
    <row r="235" spans="1:7" x14ac:dyDescent="0.25">
      <c r="A235" s="6">
        <v>26643.200000000001</v>
      </c>
      <c r="B235">
        <v>2</v>
      </c>
      <c r="C235">
        <f t="shared" si="28"/>
        <v>3</v>
      </c>
      <c r="D235">
        <v>3</v>
      </c>
      <c r="E235">
        <f t="shared" si="31"/>
        <v>26640.370794085702</v>
      </c>
      <c r="F235" s="6">
        <f t="shared" si="29"/>
        <v>2.8292059142986545</v>
      </c>
      <c r="G235" s="4">
        <f t="shared" si="30"/>
        <v>8.0044061055024862</v>
      </c>
    </row>
    <row r="236" spans="1:7" x14ac:dyDescent="0.25">
      <c r="A236" s="6">
        <v>26803.55</v>
      </c>
      <c r="B236">
        <v>2</v>
      </c>
      <c r="C236">
        <f t="shared" si="28"/>
        <v>3</v>
      </c>
      <c r="D236">
        <v>2</v>
      </c>
      <c r="E236">
        <f t="shared" si="31"/>
        <v>26806.556930181388</v>
      </c>
      <c r="F236" s="6">
        <f t="shared" si="29"/>
        <v>-3.0069301813891798</v>
      </c>
      <c r="G236" s="4">
        <f t="shared" si="30"/>
        <v>9.0416291157491653</v>
      </c>
    </row>
    <row r="237" spans="1:7" x14ac:dyDescent="0.25">
      <c r="A237" s="6">
        <v>26806.32</v>
      </c>
      <c r="B237">
        <v>2</v>
      </c>
      <c r="C237">
        <f t="shared" si="28"/>
        <v>3</v>
      </c>
      <c r="D237">
        <v>2</v>
      </c>
      <c r="E237">
        <f t="shared" si="31"/>
        <v>26806.556930181388</v>
      </c>
      <c r="F237" s="6">
        <f t="shared" si="29"/>
        <v>-0.23693018138874322</v>
      </c>
      <c r="G237" s="4">
        <f t="shared" si="30"/>
        <v>5.6135910852902766E-2</v>
      </c>
    </row>
    <row r="238" spans="1:7" x14ac:dyDescent="0.25">
      <c r="G238" s="4">
        <f>SUM(G225:G237)</f>
        <v>37.842759430906248</v>
      </c>
    </row>
    <row r="239" spans="1:7" ht="18" x14ac:dyDescent="0.35">
      <c r="A239" t="s">
        <v>29</v>
      </c>
      <c r="E239">
        <v>4537.0037117367692</v>
      </c>
    </row>
    <row r="240" spans="1:7" ht="18" x14ac:dyDescent="0.35">
      <c r="A240" t="s">
        <v>30</v>
      </c>
      <c r="E240">
        <v>27.697689349281628</v>
      </c>
    </row>
    <row r="242" spans="1:10" x14ac:dyDescent="0.25">
      <c r="A242">
        <f>E239/E224</f>
        <v>1.0008022990789376</v>
      </c>
      <c r="B242" t="s">
        <v>81</v>
      </c>
    </row>
    <row r="244" spans="1:10" x14ac:dyDescent="0.25">
      <c r="A244" t="s">
        <v>82</v>
      </c>
    </row>
    <row r="246" spans="1:10" x14ac:dyDescent="0.25">
      <c r="A246" t="s">
        <v>46</v>
      </c>
    </row>
    <row r="247" spans="1:10" x14ac:dyDescent="0.25">
      <c r="A247" t="s">
        <v>45</v>
      </c>
    </row>
    <row r="248" spans="1:10" x14ac:dyDescent="0.25">
      <c r="A248" s="15" t="s">
        <v>47</v>
      </c>
    </row>
    <row r="249" spans="1:10" ht="17.25" x14ac:dyDescent="0.25">
      <c r="A249" t="s">
        <v>40</v>
      </c>
    </row>
    <row r="250" spans="1:10" ht="17.25" x14ac:dyDescent="0.25">
      <c r="A250" s="6">
        <v>17868.490000000002</v>
      </c>
      <c r="B250">
        <v>1</v>
      </c>
      <c r="C250">
        <f>B250+1</f>
        <v>2</v>
      </c>
      <c r="D250" s="10">
        <v>1</v>
      </c>
      <c r="E250">
        <f>2*(E$254-E$255*($D250+0.5))*($C250)</f>
        <v>17868.490000000078</v>
      </c>
      <c r="F250" s="6">
        <f t="shared" ref="F250" si="32">$A250-E250</f>
        <v>-7.6397554948925972E-11</v>
      </c>
      <c r="G250" s="4">
        <f t="shared" ref="G250" si="33">F250^2</f>
        <v>5.8365864021741633E-21</v>
      </c>
      <c r="I250">
        <v>0</v>
      </c>
      <c r="J250">
        <v>1</v>
      </c>
    </row>
    <row r="251" spans="1:10" x14ac:dyDescent="0.25">
      <c r="A251" s="6">
        <v>17971</v>
      </c>
      <c r="B251">
        <v>1</v>
      </c>
      <c r="C251">
        <f t="shared" ref="C251" si="34">B251+1</f>
        <v>2</v>
      </c>
      <c r="D251" s="10">
        <v>0</v>
      </c>
      <c r="E251">
        <f>2*(E$254-E$255*($D251+0.5))*($C251)</f>
        <v>17976.750000000076</v>
      </c>
      <c r="F251" s="6">
        <f t="shared" ref="F251" si="35">$A251-E251</f>
        <v>-5.7500000000763976</v>
      </c>
      <c r="G251" s="4">
        <f t="shared" ref="G251" si="36">F251^2</f>
        <v>33.062500000878572</v>
      </c>
      <c r="I251">
        <v>0</v>
      </c>
      <c r="J251">
        <v>1</v>
      </c>
    </row>
    <row r="252" spans="1:10" x14ac:dyDescent="0.25">
      <c r="A252" s="8">
        <v>17982.5</v>
      </c>
      <c r="B252">
        <v>1</v>
      </c>
      <c r="C252">
        <f>B252+1</f>
        <v>2</v>
      </c>
      <c r="D252" s="10">
        <v>0</v>
      </c>
      <c r="E252">
        <f>2*(E$254-E$255*($D252+0.5))*($C252)</f>
        <v>17976.750000000076</v>
      </c>
      <c r="F252" s="6">
        <f t="shared" ref="F252" si="37">$A252-E252</f>
        <v>5.7499999999236024</v>
      </c>
      <c r="G252" s="4">
        <f t="shared" ref="G252" si="38">F252^2</f>
        <v>33.062499999121428</v>
      </c>
      <c r="I252">
        <v>0</v>
      </c>
      <c r="J252">
        <v>1</v>
      </c>
    </row>
    <row r="253" spans="1:10" x14ac:dyDescent="0.25">
      <c r="G253" s="4">
        <f>SUM(G250:G252)</f>
        <v>66.125</v>
      </c>
      <c r="H253" t="s">
        <v>51</v>
      </c>
    </row>
    <row r="254" spans="1:10" ht="18" x14ac:dyDescent="0.35">
      <c r="A254" t="s">
        <v>29</v>
      </c>
      <c r="E254">
        <v>4507.7200000000184</v>
      </c>
    </row>
    <row r="255" spans="1:10" ht="18" x14ac:dyDescent="0.35">
      <c r="A255" t="s">
        <v>30</v>
      </c>
      <c r="E255">
        <v>27.064999999999369</v>
      </c>
    </row>
    <row r="257" spans="1:10" ht="17.25" x14ac:dyDescent="0.25">
      <c r="A257" s="6" t="s">
        <v>41</v>
      </c>
    </row>
    <row r="258" spans="1:10" ht="17.25" x14ac:dyDescent="0.25">
      <c r="A258" s="6">
        <v>17968.419999999998</v>
      </c>
      <c r="B258">
        <v>1</v>
      </c>
      <c r="C258">
        <f t="shared" ref="C258" si="39">B258+1</f>
        <v>2</v>
      </c>
      <c r="D258">
        <v>1</v>
      </c>
      <c r="E258">
        <f>2*(E$262-E$263*($D258+0.5))*($C258)</f>
        <v>17968.42000000384</v>
      </c>
      <c r="F258" s="6">
        <f t="shared" ref="F258" si="40">$A258-E258</f>
        <v>-3.8417056202888489E-9</v>
      </c>
      <c r="G258" s="4">
        <f t="shared" ref="G258" si="41">F258^2</f>
        <v>1.4758702072958929E-17</v>
      </c>
      <c r="I258">
        <v>0</v>
      </c>
      <c r="J258">
        <v>2</v>
      </c>
    </row>
    <row r="259" spans="1:10" x14ac:dyDescent="0.25">
      <c r="A259" s="6">
        <v>18070.07</v>
      </c>
      <c r="B259">
        <v>1</v>
      </c>
      <c r="C259">
        <f t="shared" ref="C259" si="42">B259+1</f>
        <v>2</v>
      </c>
      <c r="D259">
        <v>0</v>
      </c>
      <c r="E259">
        <f>2*(E$262-E$263*($D259+0.5))*($C259)</f>
        <v>18075.100000003855</v>
      </c>
      <c r="F259" s="6">
        <f t="shared" ref="F259" si="43">$A259-E259</f>
        <v>-5.0300000038550934</v>
      </c>
      <c r="G259" s="4">
        <f t="shared" ref="G259" si="44">F259^2</f>
        <v>25.300900038782238</v>
      </c>
      <c r="I259">
        <v>0</v>
      </c>
      <c r="J259">
        <v>2</v>
      </c>
    </row>
    <row r="260" spans="1:10" x14ac:dyDescent="0.25">
      <c r="A260" s="6">
        <v>18080.13</v>
      </c>
      <c r="B260">
        <v>1</v>
      </c>
      <c r="C260">
        <f t="shared" ref="C260" si="45">B260+1</f>
        <v>2</v>
      </c>
      <c r="D260">
        <v>0</v>
      </c>
      <c r="E260">
        <f>2*(E$262-E$263*($D260+0.5))*($C260)</f>
        <v>18075.100000003855</v>
      </c>
      <c r="F260" s="6">
        <f t="shared" ref="F260" si="46">$A260-E260</f>
        <v>5.0299999961462163</v>
      </c>
      <c r="G260" s="4">
        <f t="shared" ref="G260" si="47">F260^2</f>
        <v>25.300899961230936</v>
      </c>
      <c r="H260" s="6"/>
      <c r="I260">
        <v>0</v>
      </c>
      <c r="J260">
        <v>2</v>
      </c>
    </row>
    <row r="261" spans="1:10" x14ac:dyDescent="0.25">
      <c r="A261" s="6"/>
      <c r="G261" s="4">
        <f>SUM(G258:G260)</f>
        <v>50.601800000013171</v>
      </c>
    </row>
    <row r="262" spans="1:10" ht="18" x14ac:dyDescent="0.35">
      <c r="A262" t="s">
        <v>29</v>
      </c>
      <c r="E262">
        <v>4532.1100000009656</v>
      </c>
    </row>
    <row r="263" spans="1:10" ht="18" x14ac:dyDescent="0.35">
      <c r="A263" t="s">
        <v>30</v>
      </c>
      <c r="E263">
        <v>26.670000000003412</v>
      </c>
    </row>
    <row r="264" spans="1:10" x14ac:dyDescent="0.25">
      <c r="E264">
        <f>E262/E254</f>
        <v>1.0054107176135489</v>
      </c>
    </row>
    <row r="265" spans="1:10" x14ac:dyDescent="0.25">
      <c r="G265" s="4">
        <f>G253+G261</f>
        <v>116.72680000001317</v>
      </c>
    </row>
    <row r="266" spans="1:10" x14ac:dyDescent="0.25">
      <c r="G266" s="4"/>
    </row>
    <row r="267" spans="1:10" x14ac:dyDescent="0.25">
      <c r="G267" s="4"/>
    </row>
    <row r="268" spans="1:10" x14ac:dyDescent="0.25">
      <c r="A268" s="15" t="s">
        <v>48</v>
      </c>
    </row>
    <row r="269" spans="1:10" ht="17.25" x14ac:dyDescent="0.25">
      <c r="A269" t="s">
        <v>40</v>
      </c>
    </row>
    <row r="270" spans="1:10" ht="17.25" x14ac:dyDescent="0.25">
      <c r="A270" s="6">
        <v>17868.490000000002</v>
      </c>
      <c r="B270">
        <v>1</v>
      </c>
      <c r="C270">
        <f>B270+1</f>
        <v>2</v>
      </c>
      <c r="D270" s="10">
        <v>1</v>
      </c>
      <c r="E270">
        <f>2*(E$274-E$275*($D270+0.5))*($C270)</f>
        <v>17868.490000000016</v>
      </c>
      <c r="F270" s="6">
        <f t="shared" ref="F270" si="48">$A270-E270</f>
        <v>0</v>
      </c>
      <c r="G270" s="4">
        <f t="shared" ref="G270" si="49">F270^2</f>
        <v>0</v>
      </c>
      <c r="I270">
        <v>0</v>
      </c>
      <c r="J270">
        <v>1</v>
      </c>
    </row>
    <row r="271" spans="1:10" x14ac:dyDescent="0.25">
      <c r="A271" s="6">
        <v>17968.419999999998</v>
      </c>
      <c r="B271">
        <v>1</v>
      </c>
      <c r="C271">
        <f t="shared" ref="C271" si="50">B271+1</f>
        <v>2</v>
      </c>
      <c r="D271" s="10">
        <v>0</v>
      </c>
      <c r="E271">
        <f>2*(E$274-E$275*($D271+0.5))*($C271)</f>
        <v>17974.450000000015</v>
      </c>
      <c r="F271" s="6">
        <f t="shared" ref="F271:F272" si="51">$A271-E271</f>
        <v>-6.0300000000170257</v>
      </c>
      <c r="G271" s="4">
        <f t="shared" ref="G271:G272" si="52">F271^2</f>
        <v>36.360900000205334</v>
      </c>
      <c r="I271">
        <v>0</v>
      </c>
      <c r="J271">
        <v>1</v>
      </c>
    </row>
    <row r="272" spans="1:10" x14ac:dyDescent="0.25">
      <c r="A272" s="6">
        <v>17980.48</v>
      </c>
      <c r="B272">
        <v>1</v>
      </c>
      <c r="C272">
        <f>B272+1</f>
        <v>2</v>
      </c>
      <c r="D272" s="10">
        <v>0</v>
      </c>
      <c r="E272">
        <f>2*(E$274-E$275*($D272+0.5))*($C272)</f>
        <v>17974.450000000015</v>
      </c>
      <c r="F272" s="6">
        <f t="shared" si="51"/>
        <v>6.0299999999842839</v>
      </c>
      <c r="G272" s="4">
        <f t="shared" si="52"/>
        <v>36.360899999810464</v>
      </c>
      <c r="I272">
        <v>0</v>
      </c>
      <c r="J272">
        <v>1</v>
      </c>
    </row>
    <row r="273" spans="1:10" x14ac:dyDescent="0.25">
      <c r="G273" s="4">
        <f>SUM(G270:G272)</f>
        <v>72.721800000015804</v>
      </c>
      <c r="H273" t="s">
        <v>51</v>
      </c>
    </row>
    <row r="274" spans="1:10" ht="18" x14ac:dyDescent="0.35">
      <c r="A274" t="s">
        <v>29</v>
      </c>
      <c r="E274">
        <v>4506.8575000000037</v>
      </c>
    </row>
    <row r="275" spans="1:10" ht="18" x14ac:dyDescent="0.35">
      <c r="A275" t="s">
        <v>30</v>
      </c>
      <c r="E275">
        <v>26.489999999999526</v>
      </c>
    </row>
    <row r="277" spans="1:10" ht="17.25" x14ac:dyDescent="0.25">
      <c r="A277" s="6" t="s">
        <v>41</v>
      </c>
    </row>
    <row r="278" spans="1:10" x14ac:dyDescent="0.25">
      <c r="A278" s="6">
        <v>17971</v>
      </c>
      <c r="B278">
        <v>1</v>
      </c>
      <c r="C278">
        <f>B278+1</f>
        <v>2</v>
      </c>
      <c r="D278">
        <v>1</v>
      </c>
      <c r="E278">
        <f>2*(E$282-E$283*($D278+0.5))*($C278)</f>
        <v>17971.000000001892</v>
      </c>
      <c r="F278" s="6">
        <f t="shared" ref="F278" si="53">$A278-E278</f>
        <v>-1.8917489796876907E-9</v>
      </c>
      <c r="G278" s="4">
        <f t="shared" ref="G278" si="54">F278^2</f>
        <v>3.5787142021494189E-18</v>
      </c>
      <c r="I278">
        <v>0</v>
      </c>
      <c r="J278">
        <v>2</v>
      </c>
    </row>
    <row r="279" spans="1:10" x14ac:dyDescent="0.25">
      <c r="A279" s="6">
        <v>18070.07</v>
      </c>
      <c r="B279">
        <v>1</v>
      </c>
      <c r="C279">
        <f t="shared" ref="C279" si="55">B279+1</f>
        <v>2</v>
      </c>
      <c r="D279">
        <v>0</v>
      </c>
      <c r="E279">
        <f>2*(E$282-E$283*($D279+0.5))*($C279)</f>
        <v>18075.100000001901</v>
      </c>
      <c r="F279" s="6">
        <f t="shared" ref="F279" si="56">$A279-E279</f>
        <v>-5.0300000019014988</v>
      </c>
      <c r="G279" s="4">
        <f t="shared" ref="G279" si="57">F279^2</f>
        <v>25.300900019129077</v>
      </c>
      <c r="I279">
        <v>0</v>
      </c>
      <c r="J279">
        <v>2</v>
      </c>
    </row>
    <row r="280" spans="1:10" x14ac:dyDescent="0.25">
      <c r="A280" s="6">
        <v>18080.13</v>
      </c>
      <c r="B280">
        <v>1</v>
      </c>
      <c r="C280">
        <f t="shared" ref="C280" si="58">B280+1</f>
        <v>2</v>
      </c>
      <c r="D280">
        <v>0</v>
      </c>
      <c r="E280">
        <f>2*(E$282-E$283*($D280+0.5))*($C280)</f>
        <v>18075.100000001901</v>
      </c>
      <c r="F280" s="6">
        <f t="shared" ref="F280" si="59">$A280-E280</f>
        <v>5.0299999980998109</v>
      </c>
      <c r="G280" s="4">
        <f t="shared" ref="G280" si="60">F280^2</f>
        <v>25.300899980884097</v>
      </c>
      <c r="H280" s="6"/>
      <c r="I280">
        <v>0</v>
      </c>
      <c r="J280">
        <v>2</v>
      </c>
    </row>
    <row r="281" spans="1:10" x14ac:dyDescent="0.25">
      <c r="G281" s="4">
        <f>SUM(G278:G280)</f>
        <v>50.601800000013171</v>
      </c>
      <c r="H281" t="s">
        <v>51</v>
      </c>
    </row>
    <row r="282" spans="1:10" ht="18" x14ac:dyDescent="0.35">
      <c r="A282" t="s">
        <v>29</v>
      </c>
      <c r="E282">
        <v>4531.787500000476</v>
      </c>
    </row>
    <row r="283" spans="1:10" ht="18" x14ac:dyDescent="0.35">
      <c r="A283" t="s">
        <v>30</v>
      </c>
      <c r="E283">
        <v>26.025000000002073</v>
      </c>
    </row>
    <row r="284" spans="1:10" ht="18" x14ac:dyDescent="0.35">
      <c r="E284">
        <f>E282/E274</f>
        <v>1.0055315705012799</v>
      </c>
    </row>
    <row r="285" spans="1:10" x14ac:dyDescent="0.25">
      <c r="G285" s="4">
        <f>G273+G281</f>
        <v>123.32360000002897</v>
      </c>
    </row>
    <row r="286" spans="1:10" x14ac:dyDescent="0.25">
      <c r="G286" s="4"/>
    </row>
    <row r="287" spans="1:10" x14ac:dyDescent="0.25">
      <c r="G287" s="4"/>
    </row>
    <row r="288" spans="1:10" x14ac:dyDescent="0.25">
      <c r="A288" s="15" t="s">
        <v>49</v>
      </c>
    </row>
    <row r="289" spans="1:10" ht="17.25" x14ac:dyDescent="0.25">
      <c r="A289" t="s">
        <v>40</v>
      </c>
    </row>
    <row r="290" spans="1:10" ht="17.25" x14ac:dyDescent="0.25">
      <c r="A290" s="6">
        <v>17868.490000000002</v>
      </c>
      <c r="B290">
        <v>1</v>
      </c>
      <c r="C290">
        <f>B290+1</f>
        <v>2</v>
      </c>
      <c r="D290" s="10">
        <v>1</v>
      </c>
      <c r="E290">
        <f>2*(E$294-E$295*($D290+0.5))*($C290)</f>
        <v>17868.489999991933</v>
      </c>
      <c r="F290" s="6">
        <f t="shared" ref="F290" si="61">$A290-E290</f>
        <v>8.0690369941294193E-9</v>
      </c>
      <c r="G290" s="4">
        <f t="shared" ref="G290" si="62">F290^2</f>
        <v>6.5109358012629135E-17</v>
      </c>
      <c r="I290">
        <v>0</v>
      </c>
      <c r="J290">
        <v>1</v>
      </c>
    </row>
    <row r="291" spans="1:10" x14ac:dyDescent="0.25">
      <c r="A291" s="6">
        <v>17968.419999999998</v>
      </c>
      <c r="B291">
        <v>1</v>
      </c>
      <c r="C291">
        <f t="shared" ref="C291" si="63">B291+1</f>
        <v>2</v>
      </c>
      <c r="D291" s="10">
        <v>0</v>
      </c>
      <c r="E291">
        <f>2*(E$294-E$295*($D291+0.5))*($C291)</f>
        <v>17975.459999991937</v>
      </c>
      <c r="F291" s="6">
        <f>$A291-E291</f>
        <v>-7.0399999919391121</v>
      </c>
      <c r="G291" s="4">
        <f t="shared" ref="G291:G292" si="64">F291^2</f>
        <v>49.561599886502698</v>
      </c>
      <c r="I291">
        <v>0</v>
      </c>
      <c r="J291">
        <v>1</v>
      </c>
    </row>
    <row r="292" spans="1:10" x14ac:dyDescent="0.25">
      <c r="A292" s="8">
        <v>17982.5</v>
      </c>
      <c r="B292">
        <v>1</v>
      </c>
      <c r="C292">
        <f>B292+1</f>
        <v>2</v>
      </c>
      <c r="D292" s="10">
        <v>0</v>
      </c>
      <c r="E292">
        <f>2*(E$294-E$295*($D292+0.5))*($C292)</f>
        <v>17975.459999991937</v>
      </c>
      <c r="F292" s="6">
        <f t="shared" ref="F292" si="65">$A292-E292</f>
        <v>7.0400000080626342</v>
      </c>
      <c r="G292" s="4">
        <f t="shared" si="64"/>
        <v>49.561600113521891</v>
      </c>
      <c r="I292">
        <v>0</v>
      </c>
      <c r="J292">
        <v>1</v>
      </c>
    </row>
    <row r="293" spans="1:10" x14ac:dyDescent="0.25">
      <c r="G293" s="4">
        <f>SUM(G290:G292)</f>
        <v>99.123200000024582</v>
      </c>
      <c r="H293" t="s">
        <v>51</v>
      </c>
    </row>
    <row r="294" spans="1:10" ht="18" x14ac:dyDescent="0.35">
      <c r="A294" t="s">
        <v>29</v>
      </c>
      <c r="E294">
        <v>4507.2362499979845</v>
      </c>
    </row>
    <row r="295" spans="1:10" ht="18" x14ac:dyDescent="0.35">
      <c r="A295" t="s">
        <v>30</v>
      </c>
      <c r="E295">
        <v>26.742500000001094</v>
      </c>
    </row>
    <row r="297" spans="1:10" ht="17.25" x14ac:dyDescent="0.25">
      <c r="A297" s="6" t="s">
        <v>41</v>
      </c>
    </row>
    <row r="298" spans="1:10" ht="17.25" x14ac:dyDescent="0.25">
      <c r="A298" s="6">
        <v>17971</v>
      </c>
      <c r="B298">
        <v>1</v>
      </c>
      <c r="C298">
        <f>B298+1</f>
        <v>2</v>
      </c>
      <c r="D298">
        <v>1</v>
      </c>
      <c r="E298">
        <f>2*(E$303-E$304*($D298+0.5))*($C298)</f>
        <v>17968.42000000384</v>
      </c>
      <c r="F298" s="6">
        <f>$A319-E298</f>
        <v>-3.8417056202888489E-9</v>
      </c>
      <c r="G298" s="4">
        <f t="shared" ref="G298" si="66">F298^2</f>
        <v>1.4758702072958929E-17</v>
      </c>
      <c r="I298">
        <v>0</v>
      </c>
      <c r="J298">
        <v>2</v>
      </c>
    </row>
    <row r="299" spans="1:10" x14ac:dyDescent="0.25">
      <c r="A299" s="6">
        <v>18070.07</v>
      </c>
      <c r="B299">
        <v>1</v>
      </c>
      <c r="C299">
        <f t="shared" ref="C299" si="67">B299+1</f>
        <v>2</v>
      </c>
      <c r="D299">
        <v>0</v>
      </c>
      <c r="E299">
        <f>2*(E$303-E$304*($D299+0.5))*($C299)</f>
        <v>18075.100000003855</v>
      </c>
      <c r="F299" s="6">
        <f t="shared" ref="F299" si="68">$A299-E299</f>
        <v>-5.0300000038550934</v>
      </c>
      <c r="G299" s="4">
        <f t="shared" ref="G299" si="69">F299^2</f>
        <v>25.300900038782238</v>
      </c>
      <c r="I299">
        <v>0</v>
      </c>
      <c r="J299">
        <v>2</v>
      </c>
    </row>
    <row r="300" spans="1:10" x14ac:dyDescent="0.25">
      <c r="A300" s="6">
        <v>18080.13</v>
      </c>
      <c r="B300">
        <v>1</v>
      </c>
      <c r="C300">
        <f t="shared" ref="C300" si="70">B300+1</f>
        <v>2</v>
      </c>
      <c r="D300">
        <v>0</v>
      </c>
      <c r="E300">
        <f>2*(E$303-E$304*($D300+0.5))*($C300)</f>
        <v>18075.100000003855</v>
      </c>
      <c r="F300" s="6">
        <f t="shared" ref="F300" si="71">$A300-E300</f>
        <v>5.0299999961462163</v>
      </c>
      <c r="G300" s="4">
        <f t="shared" ref="G300" si="72">F300^2</f>
        <v>25.300899961230936</v>
      </c>
      <c r="H300" s="6"/>
      <c r="I300">
        <v>0</v>
      </c>
      <c r="J300">
        <v>2</v>
      </c>
    </row>
    <row r="301" spans="1:10" x14ac:dyDescent="0.25">
      <c r="G301" s="4">
        <f>SUM(G298:G300)</f>
        <v>50.601800000013171</v>
      </c>
      <c r="H301" t="s">
        <v>51</v>
      </c>
    </row>
    <row r="303" spans="1:10" ht="18" x14ac:dyDescent="0.35">
      <c r="A303" t="s">
        <v>29</v>
      </c>
      <c r="E303">
        <v>4532.1100000009656</v>
      </c>
    </row>
    <row r="304" spans="1:10" ht="18" x14ac:dyDescent="0.35">
      <c r="A304" t="s">
        <v>30</v>
      </c>
      <c r="E304">
        <v>26.670000000003412</v>
      </c>
    </row>
    <row r="305" spans="1:10" ht="18" x14ac:dyDescent="0.35">
      <c r="E305">
        <f>E303/E294</f>
        <v>1.0055186257438784</v>
      </c>
    </row>
    <row r="306" spans="1:10" x14ac:dyDescent="0.25">
      <c r="G306" s="4">
        <f>G293+G301</f>
        <v>149.72500000003777</v>
      </c>
    </row>
    <row r="307" spans="1:10" x14ac:dyDescent="0.25">
      <c r="G307" s="4"/>
    </row>
    <row r="308" spans="1:10" x14ac:dyDescent="0.25">
      <c r="G308" s="4"/>
    </row>
    <row r="309" spans="1:10" x14ac:dyDescent="0.25">
      <c r="A309" s="15" t="s">
        <v>50</v>
      </c>
    </row>
    <row r="310" spans="1:10" ht="17.25" x14ac:dyDescent="0.25">
      <c r="A310" t="s">
        <v>40</v>
      </c>
    </row>
    <row r="311" spans="1:10" ht="17.25" x14ac:dyDescent="0.25">
      <c r="A311" s="6">
        <v>17868.490000000002</v>
      </c>
      <c r="B311">
        <v>1</v>
      </c>
      <c r="C311">
        <f>B311+1</f>
        <v>2</v>
      </c>
      <c r="D311" s="10">
        <v>1</v>
      </c>
      <c r="E311">
        <f>2*(E$315-E$316*($D311+0.5))*($C311)</f>
        <v>17868.490000000718</v>
      </c>
      <c r="F311" s="6">
        <f t="shared" ref="F311" si="73">$A311-E311</f>
        <v>-7.1668182499706745E-10</v>
      </c>
      <c r="G311" s="4">
        <f t="shared" ref="G311" si="74">F311^2</f>
        <v>5.1363283828112722E-19</v>
      </c>
      <c r="I311">
        <v>0</v>
      </c>
      <c r="J311">
        <v>1</v>
      </c>
    </row>
    <row r="312" spans="1:10" x14ac:dyDescent="0.25">
      <c r="A312" s="6">
        <v>17971</v>
      </c>
      <c r="B312">
        <v>1</v>
      </c>
      <c r="C312">
        <f t="shared" ref="C312" si="75">B312+1</f>
        <v>2</v>
      </c>
      <c r="D312" s="10">
        <v>0</v>
      </c>
      <c r="E312">
        <f>2*(E$315-E$316*($D312+0.5))*($C312)</f>
        <v>17975.740000000722</v>
      </c>
      <c r="F312" s="6">
        <f>$A312-E312</f>
        <v>-4.7400000007219205</v>
      </c>
      <c r="G312" s="4">
        <f t="shared" ref="G312:G313" si="76">F312^2</f>
        <v>22.467600006843806</v>
      </c>
      <c r="I312">
        <v>0</v>
      </c>
      <c r="J312">
        <v>1</v>
      </c>
    </row>
    <row r="313" spans="1:10" x14ac:dyDescent="0.25">
      <c r="A313" s="6">
        <v>17980.48</v>
      </c>
      <c r="B313">
        <v>1</v>
      </c>
      <c r="C313">
        <f>B313+1</f>
        <v>2</v>
      </c>
      <c r="D313" s="10">
        <v>0</v>
      </c>
      <c r="E313">
        <f>2*(E$315-E$316*($D313+0.5))*($C313)</f>
        <v>17975.740000000722</v>
      </c>
      <c r="F313" s="6">
        <f t="shared" ref="F313" si="77">$A313-E313</f>
        <v>4.7399999992776429</v>
      </c>
      <c r="G313" s="4">
        <f t="shared" si="76"/>
        <v>22.467599993152056</v>
      </c>
      <c r="I313">
        <v>0</v>
      </c>
      <c r="J313">
        <v>1</v>
      </c>
    </row>
    <row r="314" spans="1:10" x14ac:dyDescent="0.25">
      <c r="G314" s="4">
        <f>SUM(G311:G313)</f>
        <v>44.935199999995859</v>
      </c>
    </row>
    <row r="315" spans="1:10" ht="18" x14ac:dyDescent="0.35">
      <c r="A315" t="s">
        <v>29</v>
      </c>
      <c r="E315">
        <v>4507.3412500001814</v>
      </c>
    </row>
    <row r="316" spans="1:10" ht="18" x14ac:dyDescent="0.35">
      <c r="A316" t="s">
        <v>30</v>
      </c>
      <c r="E316">
        <v>26.812500000001261</v>
      </c>
    </row>
    <row r="318" spans="1:10" ht="17.25" x14ac:dyDescent="0.25">
      <c r="A318" s="6" t="s">
        <v>41</v>
      </c>
    </row>
    <row r="319" spans="1:10" x14ac:dyDescent="0.25">
      <c r="A319" s="6">
        <v>17968.419999999998</v>
      </c>
      <c r="B319">
        <v>1</v>
      </c>
      <c r="C319">
        <f t="shared" ref="C319" si="78">B319+1</f>
        <v>2</v>
      </c>
      <c r="D319">
        <v>1</v>
      </c>
      <c r="E319">
        <f>2*(E$323-E$324*($D319+0.5))*($C319)</f>
        <v>17971.000000001892</v>
      </c>
      <c r="F319" s="6">
        <f>$A298-E319</f>
        <v>-1.8917489796876907E-9</v>
      </c>
      <c r="G319" s="4">
        <f t="shared" ref="G319" si="79">F319^2</f>
        <v>3.5787142021494189E-18</v>
      </c>
      <c r="I319">
        <v>0</v>
      </c>
      <c r="J319">
        <v>2</v>
      </c>
    </row>
    <row r="320" spans="1:10" x14ac:dyDescent="0.25">
      <c r="A320" s="6">
        <v>18070.07</v>
      </c>
      <c r="B320">
        <v>1</v>
      </c>
      <c r="C320">
        <f t="shared" ref="C320" si="80">B320+1</f>
        <v>2</v>
      </c>
      <c r="D320">
        <v>0</v>
      </c>
      <c r="E320">
        <f>2*(E$323-E$324*($D320+0.5))*($C320)</f>
        <v>18075.100000001901</v>
      </c>
      <c r="F320" s="6">
        <f t="shared" ref="F320" si="81">$A320-E320</f>
        <v>-5.0300000019014988</v>
      </c>
      <c r="G320" s="4">
        <f t="shared" ref="G320" si="82">F320^2</f>
        <v>25.300900019129077</v>
      </c>
      <c r="I320">
        <v>0</v>
      </c>
      <c r="J320">
        <v>2</v>
      </c>
    </row>
    <row r="321" spans="1:10" x14ac:dyDescent="0.25">
      <c r="A321" s="6">
        <v>18080.13</v>
      </c>
      <c r="B321">
        <v>1</v>
      </c>
      <c r="C321">
        <f t="shared" ref="C321" si="83">B321+1</f>
        <v>2</v>
      </c>
      <c r="D321">
        <v>0</v>
      </c>
      <c r="E321">
        <f>2*(E$323-E$324*($D321+0.5))*($C321)</f>
        <v>18075.100000001901</v>
      </c>
      <c r="F321" s="6">
        <f t="shared" ref="F321" si="84">$A321-E321</f>
        <v>5.0299999980998109</v>
      </c>
      <c r="G321" s="4">
        <f t="shared" ref="G321" si="85">F321^2</f>
        <v>25.300899980884097</v>
      </c>
      <c r="H321" s="6"/>
      <c r="I321">
        <v>0</v>
      </c>
      <c r="J321">
        <v>2</v>
      </c>
    </row>
    <row r="322" spans="1:10" x14ac:dyDescent="0.25">
      <c r="G322" s="4">
        <f>SUM(G319:G321)</f>
        <v>50.601800000013171</v>
      </c>
    </row>
    <row r="323" spans="1:10" ht="18" x14ac:dyDescent="0.35">
      <c r="A323" t="s">
        <v>29</v>
      </c>
      <c r="E323">
        <v>4531.787500000476</v>
      </c>
    </row>
    <row r="324" spans="1:10" ht="18" x14ac:dyDescent="0.35">
      <c r="A324" t="s">
        <v>30</v>
      </c>
      <c r="E324">
        <v>26.025000000002073</v>
      </c>
    </row>
    <row r="325" spans="1:10" ht="18" x14ac:dyDescent="0.35">
      <c r="E325">
        <f>E323/E315</f>
        <v>1.0054236519145945</v>
      </c>
    </row>
    <row r="326" spans="1:10" x14ac:dyDescent="0.25">
      <c r="G326" s="16">
        <f>G314+G322</f>
        <v>95.53700000000903</v>
      </c>
    </row>
    <row r="327" spans="1:10" x14ac:dyDescent="0.25">
      <c r="A327" t="s">
        <v>53</v>
      </c>
      <c r="G327" s="17"/>
    </row>
    <row r="328" spans="1:10" x14ac:dyDescent="0.25">
      <c r="A328" s="6">
        <v>17856.57</v>
      </c>
      <c r="B328">
        <v>1</v>
      </c>
      <c r="C328">
        <f>B328+1</f>
        <v>2</v>
      </c>
      <c r="D328">
        <v>2</v>
      </c>
      <c r="G328" s="17"/>
      <c r="I328">
        <v>0</v>
      </c>
    </row>
    <row r="329" spans="1:10" x14ac:dyDescent="0.25">
      <c r="A329" s="8">
        <v>17982.5</v>
      </c>
      <c r="B329">
        <v>1</v>
      </c>
      <c r="C329">
        <f>B329+1</f>
        <v>2</v>
      </c>
      <c r="D329">
        <v>1</v>
      </c>
      <c r="G329" s="17"/>
      <c r="I329">
        <v>0</v>
      </c>
    </row>
    <row r="330" spans="1:10" x14ac:dyDescent="0.25">
      <c r="A330" s="6">
        <v>18095.95</v>
      </c>
      <c r="B330">
        <v>1</v>
      </c>
      <c r="C330">
        <f>B330+1</f>
        <v>2</v>
      </c>
      <c r="D330">
        <v>0</v>
      </c>
      <c r="G330" s="17"/>
      <c r="I330">
        <v>0</v>
      </c>
    </row>
    <row r="331" spans="1:10" x14ac:dyDescent="0.25">
      <c r="G331" s="17"/>
    </row>
    <row r="332" spans="1:10" s="10" customFormat="1" x14ac:dyDescent="0.25">
      <c r="A332" s="10" t="s">
        <v>52</v>
      </c>
      <c r="G332" s="25"/>
    </row>
    <row r="333" spans="1:10" x14ac:dyDescent="0.25">
      <c r="G333" s="17"/>
    </row>
    <row r="334" spans="1:10" x14ac:dyDescent="0.25">
      <c r="A334" s="15" t="s">
        <v>47</v>
      </c>
      <c r="G334" s="17"/>
    </row>
    <row r="335" spans="1:10" ht="17.25" x14ac:dyDescent="0.25">
      <c r="A335" t="s">
        <v>40</v>
      </c>
    </row>
    <row r="336" spans="1:10" ht="17.25" x14ac:dyDescent="0.25">
      <c r="A336" s="6">
        <v>17868.490000000002</v>
      </c>
      <c r="B336">
        <v>1</v>
      </c>
      <c r="C336">
        <f>B336+1</f>
        <v>2</v>
      </c>
      <c r="D336" s="10">
        <v>1</v>
      </c>
      <c r="E336">
        <f>2*(E$340-E$341*($D336+0.5))*($C336)</f>
        <v>17868.490000000718</v>
      </c>
      <c r="F336" s="6">
        <f t="shared" ref="F336" si="86">$A336-E336</f>
        <v>-7.1668182499706745E-10</v>
      </c>
      <c r="G336" s="4">
        <f t="shared" ref="G336:G338" si="87">F336^2</f>
        <v>5.1363283828112722E-19</v>
      </c>
      <c r="I336" s="18">
        <v>0</v>
      </c>
      <c r="J336">
        <v>1</v>
      </c>
    </row>
    <row r="337" spans="1:10" x14ac:dyDescent="0.25">
      <c r="A337" s="6">
        <v>17971</v>
      </c>
      <c r="B337">
        <v>1</v>
      </c>
      <c r="C337">
        <f t="shared" ref="C337" si="88">B337+1</f>
        <v>2</v>
      </c>
      <c r="D337" s="10">
        <v>0</v>
      </c>
      <c r="E337">
        <f>2*(E$315-E$316*($D337+0.5))*($C337)</f>
        <v>17975.740000000722</v>
      </c>
      <c r="F337" s="6">
        <f>$A337-E337</f>
        <v>-4.7400000007219205</v>
      </c>
      <c r="G337" s="4">
        <f t="shared" si="87"/>
        <v>22.467600006843806</v>
      </c>
      <c r="I337" s="18">
        <v>0</v>
      </c>
      <c r="J337">
        <v>1</v>
      </c>
    </row>
    <row r="338" spans="1:10" x14ac:dyDescent="0.25">
      <c r="A338" s="6">
        <v>17980.48</v>
      </c>
      <c r="B338">
        <v>1</v>
      </c>
      <c r="C338">
        <f>B338+1</f>
        <v>2</v>
      </c>
      <c r="D338" s="10">
        <v>0</v>
      </c>
      <c r="E338">
        <f>2*(E$315-E$316*($D338+0.5))*($C338)</f>
        <v>17975.740000000722</v>
      </c>
      <c r="F338" s="6">
        <f t="shared" ref="F338" si="89">$A338-E338</f>
        <v>4.7399999992776429</v>
      </c>
      <c r="G338" s="4">
        <f t="shared" si="87"/>
        <v>22.467599993152056</v>
      </c>
      <c r="I338" s="18">
        <v>0</v>
      </c>
      <c r="J338">
        <v>1</v>
      </c>
    </row>
    <row r="339" spans="1:10" x14ac:dyDescent="0.25">
      <c r="G339" s="4">
        <f>SUM(G336:G338)</f>
        <v>44.935199999995859</v>
      </c>
      <c r="I339" s="18"/>
    </row>
    <row r="340" spans="1:10" ht="18" x14ac:dyDescent="0.35">
      <c r="A340" t="s">
        <v>29</v>
      </c>
      <c r="E340">
        <v>4507.3412500001814</v>
      </c>
      <c r="I340" s="18"/>
    </row>
    <row r="341" spans="1:10" ht="18" x14ac:dyDescent="0.35">
      <c r="A341" t="s">
        <v>30</v>
      </c>
      <c r="E341">
        <v>26.812500000001261</v>
      </c>
      <c r="I341" s="18"/>
    </row>
    <row r="342" spans="1:10" x14ac:dyDescent="0.25">
      <c r="I342" s="18"/>
    </row>
    <row r="343" spans="1:10" ht="17.25" x14ac:dyDescent="0.25">
      <c r="A343" s="6" t="s">
        <v>41</v>
      </c>
      <c r="I343" s="18"/>
    </row>
    <row r="344" spans="1:10" ht="17.25" x14ac:dyDescent="0.25">
      <c r="A344" s="6">
        <v>17856.57</v>
      </c>
      <c r="B344">
        <v>1</v>
      </c>
      <c r="C344">
        <f>B344+1</f>
        <v>2</v>
      </c>
      <c r="D344">
        <v>2</v>
      </c>
      <c r="E344">
        <f t="shared" ref="E344:E349" si="90">2*(E$351-E$352*($D344+0.5))*($C344)</f>
        <v>17860.259999966624</v>
      </c>
      <c r="F344" s="6">
        <f t="shared" ref="F344:F346" si="91">$A344-E344</f>
        <v>-3.6899999666238728</v>
      </c>
      <c r="G344" s="4">
        <f t="shared" ref="G344" si="92">F344^2</f>
        <v>13.616099753684182</v>
      </c>
      <c r="H344" t="s">
        <v>39</v>
      </c>
      <c r="I344" s="18">
        <v>0</v>
      </c>
      <c r="J344">
        <v>2</v>
      </c>
    </row>
    <row r="345" spans="1:10" x14ac:dyDescent="0.25">
      <c r="A345" s="6">
        <v>17968.419999999998</v>
      </c>
      <c r="B345">
        <v>1</v>
      </c>
      <c r="C345">
        <f t="shared" ref="C345:C348" si="93">B345+1</f>
        <v>2</v>
      </c>
      <c r="D345">
        <v>1</v>
      </c>
      <c r="E345">
        <f t="shared" si="90"/>
        <v>17971.769999992102</v>
      </c>
      <c r="F345" s="6">
        <f t="shared" si="91"/>
        <v>-3.3499999921041308</v>
      </c>
      <c r="G345" s="4">
        <f t="shared" ref="G345:G348" si="94">F345^2</f>
        <v>11.222499947097676</v>
      </c>
      <c r="I345" s="18">
        <v>0</v>
      </c>
      <c r="J345">
        <v>2</v>
      </c>
    </row>
    <row r="346" spans="1:10" x14ac:dyDescent="0.25">
      <c r="A346" s="8">
        <v>17982.5</v>
      </c>
      <c r="B346">
        <v>1</v>
      </c>
      <c r="C346">
        <f>B346+1</f>
        <v>2</v>
      </c>
      <c r="D346">
        <v>1</v>
      </c>
      <c r="E346">
        <f t="shared" si="90"/>
        <v>17971.769999992102</v>
      </c>
      <c r="F346" s="6">
        <f t="shared" si="91"/>
        <v>10.730000007897615</v>
      </c>
      <c r="G346" s="4">
        <f t="shared" ref="G346" si="95">F346^2</f>
        <v>115.13290016948282</v>
      </c>
      <c r="H346" t="s">
        <v>55</v>
      </c>
      <c r="I346" s="18">
        <v>0</v>
      </c>
      <c r="J346">
        <v>2</v>
      </c>
    </row>
    <row r="347" spans="1:10" x14ac:dyDescent="0.25">
      <c r="A347" s="6">
        <v>18070.07</v>
      </c>
      <c r="B347">
        <v>1</v>
      </c>
      <c r="C347">
        <f t="shared" si="93"/>
        <v>2</v>
      </c>
      <c r="D347">
        <v>0</v>
      </c>
      <c r="E347">
        <f t="shared" si="90"/>
        <v>18083.280000017581</v>
      </c>
      <c r="F347" s="6">
        <f t="shared" ref="F347:F348" si="96">$A347-E347</f>
        <v>-13.210000017581478</v>
      </c>
      <c r="G347" s="4">
        <f t="shared" si="94"/>
        <v>174.50410046450267</v>
      </c>
      <c r="I347" s="18">
        <v>0</v>
      </c>
      <c r="J347">
        <v>2</v>
      </c>
    </row>
    <row r="348" spans="1:10" x14ac:dyDescent="0.25">
      <c r="A348" s="6">
        <v>18080.13</v>
      </c>
      <c r="B348">
        <v>1</v>
      </c>
      <c r="C348">
        <f t="shared" si="93"/>
        <v>2</v>
      </c>
      <c r="D348">
        <v>0</v>
      </c>
      <c r="E348">
        <f t="shared" si="90"/>
        <v>18083.280000017581</v>
      </c>
      <c r="F348" s="6">
        <f t="shared" si="96"/>
        <v>-3.1500000175801688</v>
      </c>
      <c r="G348" s="4">
        <f t="shared" si="94"/>
        <v>9.9225001107550632</v>
      </c>
      <c r="H348" s="6"/>
      <c r="I348" s="18">
        <v>0</v>
      </c>
      <c r="J348">
        <v>2</v>
      </c>
    </row>
    <row r="349" spans="1:10" x14ac:dyDescent="0.25">
      <c r="A349" s="6">
        <v>18095.95</v>
      </c>
      <c r="B349">
        <v>1</v>
      </c>
      <c r="C349">
        <f>B349+1</f>
        <v>2</v>
      </c>
      <c r="D349">
        <v>0</v>
      </c>
      <c r="E349">
        <f t="shared" si="90"/>
        <v>18083.280000017581</v>
      </c>
      <c r="F349" s="6">
        <f t="shared" ref="F349" si="97">$A349-E349</f>
        <v>12.66999998241954</v>
      </c>
      <c r="G349" s="4">
        <f t="shared" ref="G349" si="98">F349^2</f>
        <v>160.52889955451116</v>
      </c>
      <c r="H349" s="6" t="s">
        <v>54</v>
      </c>
      <c r="I349" s="18">
        <v>0</v>
      </c>
      <c r="J349">
        <v>2</v>
      </c>
    </row>
    <row r="350" spans="1:10" x14ac:dyDescent="0.25">
      <c r="G350" s="4">
        <f>SUM(G344:G349)</f>
        <v>484.92700000003356</v>
      </c>
    </row>
    <row r="351" spans="1:10" ht="18" x14ac:dyDescent="0.35">
      <c r="A351" t="s">
        <v>29</v>
      </c>
      <c r="E351">
        <v>4534.7587500075797</v>
      </c>
    </row>
    <row r="352" spans="1:10" ht="18" x14ac:dyDescent="0.35">
      <c r="A352" t="s">
        <v>30</v>
      </c>
      <c r="E352">
        <v>27.877500006369488</v>
      </c>
    </row>
    <row r="353" spans="1:10" ht="18" x14ac:dyDescent="0.35">
      <c r="E353">
        <f>E351/E340</f>
        <v>1.0060828542785389</v>
      </c>
    </row>
    <row r="354" spans="1:10" x14ac:dyDescent="0.25">
      <c r="G354" s="16">
        <f>G339+G350</f>
        <v>529.86220000002936</v>
      </c>
    </row>
    <row r="355" spans="1:10" x14ac:dyDescent="0.25">
      <c r="A355" s="15" t="s">
        <v>48</v>
      </c>
      <c r="G355" s="17"/>
    </row>
    <row r="356" spans="1:10" ht="17.25" x14ac:dyDescent="0.25">
      <c r="A356" t="s">
        <v>40</v>
      </c>
    </row>
    <row r="357" spans="1:10" ht="17.25" x14ac:dyDescent="0.25">
      <c r="A357" s="6">
        <v>17856.57</v>
      </c>
      <c r="B357">
        <v>1</v>
      </c>
      <c r="C357">
        <f>B357+1</f>
        <v>2</v>
      </c>
      <c r="D357">
        <v>1</v>
      </c>
      <c r="E357">
        <f>2*(E$362-E$363*($D357+0.5))*($C357)</f>
        <v>17862.529999960669</v>
      </c>
      <c r="F357" s="6">
        <f>$A357-E357</f>
        <v>-5.959999960668938</v>
      </c>
      <c r="G357" s="4">
        <f>F357^2</f>
        <v>35.521599531173742</v>
      </c>
      <c r="H357" t="s">
        <v>39</v>
      </c>
      <c r="I357" s="18">
        <v>0</v>
      </c>
      <c r="J357">
        <v>1</v>
      </c>
    </row>
    <row r="358" spans="1:10" ht="17.25" x14ac:dyDescent="0.25">
      <c r="A358" s="6">
        <v>17868.490000000002</v>
      </c>
      <c r="B358">
        <v>1</v>
      </c>
      <c r="C358">
        <f>B358+1</f>
        <v>2</v>
      </c>
      <c r="D358" s="10">
        <v>1</v>
      </c>
      <c r="E358">
        <f t="shared" ref="E358:E360" si="99">2*(E$362-E$363*($D358+0.5))*($C358)</f>
        <v>17862.529999960669</v>
      </c>
      <c r="F358" s="6">
        <f t="shared" ref="F358" si="100">$A358-E358</f>
        <v>5.9600000393329537</v>
      </c>
      <c r="G358" s="4">
        <f t="shared" ref="G358:G360" si="101">F358^2</f>
        <v>35.52160046884881</v>
      </c>
      <c r="I358" s="18">
        <v>0</v>
      </c>
      <c r="J358">
        <v>1</v>
      </c>
    </row>
    <row r="359" spans="1:10" x14ac:dyDescent="0.25">
      <c r="A359" s="6">
        <v>17971</v>
      </c>
      <c r="B359">
        <v>1</v>
      </c>
      <c r="C359">
        <f t="shared" ref="C359" si="102">B359+1</f>
        <v>2</v>
      </c>
      <c r="D359" s="10">
        <v>0</v>
      </c>
      <c r="E359">
        <f t="shared" si="99"/>
        <v>17975.740000032009</v>
      </c>
      <c r="F359" s="6">
        <f>$A359-E359</f>
        <v>-4.7400000320085383</v>
      </c>
      <c r="G359" s="4">
        <f t="shared" si="101"/>
        <v>22.467600303440943</v>
      </c>
      <c r="I359" s="18">
        <v>0</v>
      </c>
      <c r="J359">
        <v>1</v>
      </c>
    </row>
    <row r="360" spans="1:10" x14ac:dyDescent="0.25">
      <c r="A360" s="6">
        <v>17980.48</v>
      </c>
      <c r="B360">
        <v>1</v>
      </c>
      <c r="C360">
        <f>B360+1</f>
        <v>2</v>
      </c>
      <c r="D360" s="10">
        <v>0</v>
      </c>
      <c r="E360">
        <f t="shared" si="99"/>
        <v>17975.740000032009</v>
      </c>
      <c r="F360" s="6">
        <f t="shared" ref="F360" si="103">$A360-E360</f>
        <v>4.7399999679910252</v>
      </c>
      <c r="G360" s="4">
        <f t="shared" si="101"/>
        <v>22.46759969655492</v>
      </c>
      <c r="I360" s="18">
        <v>0</v>
      </c>
      <c r="J360">
        <v>1</v>
      </c>
    </row>
    <row r="361" spans="1:10" x14ac:dyDescent="0.25">
      <c r="G361" s="4">
        <f>SUM(G357:G360)</f>
        <v>115.97840000001841</v>
      </c>
      <c r="I361" s="6"/>
    </row>
    <row r="362" spans="1:10" ht="18" x14ac:dyDescent="0.35">
      <c r="A362" t="s">
        <v>29</v>
      </c>
      <c r="E362">
        <v>4508.0862500169196</v>
      </c>
      <c r="I362" s="6"/>
    </row>
    <row r="363" spans="1:10" ht="18" x14ac:dyDescent="0.35">
      <c r="A363" t="s">
        <v>30</v>
      </c>
      <c r="E363">
        <v>28.302500017834888</v>
      </c>
    </row>
    <row r="364" spans="1:10" x14ac:dyDescent="0.25">
      <c r="I364" s="6"/>
    </row>
    <row r="365" spans="1:10" ht="17.25" x14ac:dyDescent="0.25">
      <c r="A365" s="6" t="s">
        <v>41</v>
      </c>
      <c r="I365" s="6"/>
    </row>
    <row r="366" spans="1:10" x14ac:dyDescent="0.25">
      <c r="A366" s="6">
        <v>17968.419999999998</v>
      </c>
      <c r="B366">
        <v>1</v>
      </c>
      <c r="C366">
        <f t="shared" ref="C366" si="104">B366+1</f>
        <v>2</v>
      </c>
      <c r="D366">
        <v>1</v>
      </c>
      <c r="E366">
        <f>2*(E$372-E$373*($D366+0.5))*($C366)</f>
        <v>17975.460000001207</v>
      </c>
      <c r="F366" s="6">
        <f t="shared" ref="F366:F370" si="105">$A366-E366</f>
        <v>-7.0400000012086821</v>
      </c>
      <c r="G366" s="4">
        <f t="shared" ref="G366:G370" si="106">F366^2</f>
        <v>49.561600017018243</v>
      </c>
      <c r="I366">
        <v>0</v>
      </c>
      <c r="J366">
        <v>2</v>
      </c>
    </row>
    <row r="367" spans="1:10" x14ac:dyDescent="0.25">
      <c r="A367" s="8">
        <v>17982.5</v>
      </c>
      <c r="B367">
        <v>1</v>
      </c>
      <c r="C367">
        <f>B367+1</f>
        <v>2</v>
      </c>
      <c r="D367">
        <v>1</v>
      </c>
      <c r="E367">
        <f t="shared" ref="E367:E370" si="107">2*(E$372-E$373*($D367+0.5))*($C367)</f>
        <v>17975.460000001207</v>
      </c>
      <c r="F367" s="6">
        <f t="shared" si="105"/>
        <v>7.0399999987930642</v>
      </c>
      <c r="G367" s="4">
        <f t="shared" si="106"/>
        <v>49.561599983006346</v>
      </c>
      <c r="H367" t="s">
        <v>55</v>
      </c>
      <c r="I367">
        <v>0</v>
      </c>
      <c r="J367">
        <v>2</v>
      </c>
    </row>
    <row r="368" spans="1:10" x14ac:dyDescent="0.25">
      <c r="A368" s="6">
        <v>18070.07</v>
      </c>
      <c r="B368">
        <v>1</v>
      </c>
      <c r="C368">
        <f t="shared" ref="C368:C369" si="108">B368+1</f>
        <v>2</v>
      </c>
      <c r="D368">
        <v>0</v>
      </c>
      <c r="E368">
        <f t="shared" si="107"/>
        <v>18082.050000001265</v>
      </c>
      <c r="F368" s="6">
        <f t="shared" si="105"/>
        <v>-11.98000000126558</v>
      </c>
      <c r="G368" s="4">
        <f t="shared" si="106"/>
        <v>143.52040003032329</v>
      </c>
      <c r="I368">
        <v>0</v>
      </c>
      <c r="J368">
        <v>2</v>
      </c>
    </row>
    <row r="369" spans="1:10" x14ac:dyDescent="0.25">
      <c r="A369" s="6">
        <v>18080.13</v>
      </c>
      <c r="B369">
        <v>1</v>
      </c>
      <c r="C369">
        <f t="shared" si="108"/>
        <v>2</v>
      </c>
      <c r="D369">
        <v>0</v>
      </c>
      <c r="E369">
        <f t="shared" si="107"/>
        <v>18082.050000001265</v>
      </c>
      <c r="F369" s="6">
        <f t="shared" si="105"/>
        <v>-1.9200000012642704</v>
      </c>
      <c r="G369" s="4">
        <f t="shared" si="106"/>
        <v>3.6864000048547982</v>
      </c>
      <c r="H369" s="6"/>
      <c r="I369">
        <v>0</v>
      </c>
      <c r="J369">
        <v>2</v>
      </c>
    </row>
    <row r="370" spans="1:10" x14ac:dyDescent="0.25">
      <c r="A370" s="6">
        <v>18095.95</v>
      </c>
      <c r="B370">
        <v>1</v>
      </c>
      <c r="C370">
        <f>B370+1</f>
        <v>2</v>
      </c>
      <c r="D370">
        <v>0</v>
      </c>
      <c r="E370">
        <f t="shared" si="107"/>
        <v>18082.050000001265</v>
      </c>
      <c r="F370" s="6">
        <f t="shared" si="105"/>
        <v>13.899999998735439</v>
      </c>
      <c r="G370" s="4">
        <f t="shared" si="106"/>
        <v>193.2099999648452</v>
      </c>
      <c r="H370" s="6" t="s">
        <v>54</v>
      </c>
      <c r="I370">
        <v>0</v>
      </c>
      <c r="J370">
        <v>2</v>
      </c>
    </row>
    <row r="371" spans="1:10" x14ac:dyDescent="0.25">
      <c r="G371" s="4">
        <f>SUM(G366:G370)</f>
        <v>439.54000000004783</v>
      </c>
    </row>
    <row r="372" spans="1:10" ht="18" x14ac:dyDescent="0.35">
      <c r="A372" t="s">
        <v>29</v>
      </c>
      <c r="E372">
        <v>4533.8362500003241</v>
      </c>
    </row>
    <row r="373" spans="1:10" ht="18" x14ac:dyDescent="0.35">
      <c r="A373" t="s">
        <v>30</v>
      </c>
      <c r="E373">
        <v>26.647500000015071</v>
      </c>
    </row>
    <row r="374" spans="1:10" ht="18" x14ac:dyDescent="0.35">
      <c r="E374">
        <f>E372/E362</f>
        <v>1.0057119581470535</v>
      </c>
    </row>
    <row r="375" spans="1:10" x14ac:dyDescent="0.25">
      <c r="G375" s="17">
        <f>G361+G371</f>
        <v>555.51840000006621</v>
      </c>
    </row>
    <row r="376" spans="1:10" x14ac:dyDescent="0.25">
      <c r="G376" s="17"/>
    </row>
    <row r="377" spans="1:10" s="10" customFormat="1" x14ac:dyDescent="0.25">
      <c r="A377" s="10" t="s">
        <v>88</v>
      </c>
    </row>
    <row r="379" spans="1:10" x14ac:dyDescent="0.25">
      <c r="A379" t="s">
        <v>45</v>
      </c>
    </row>
    <row r="380" spans="1:10" x14ac:dyDescent="0.25">
      <c r="A380" s="15" t="s">
        <v>47</v>
      </c>
    </row>
    <row r="381" spans="1:10" ht="17.25" x14ac:dyDescent="0.25">
      <c r="A381" t="s">
        <v>40</v>
      </c>
    </row>
    <row r="382" spans="1:10" x14ac:dyDescent="0.25">
      <c r="A382" s="6">
        <v>26475</v>
      </c>
      <c r="B382">
        <v>2</v>
      </c>
      <c r="C382">
        <f t="shared" ref="C382" si="109">B382+1</f>
        <v>3</v>
      </c>
      <c r="D382" s="10">
        <v>3</v>
      </c>
      <c r="E382">
        <f>2*(E$388-E$389*($D382+0.5))*($C382)</f>
        <v>26475.904287537989</v>
      </c>
      <c r="F382" s="6">
        <f t="shared" ref="F382:F386" si="110">$A382-E382</f>
        <v>-0.9042875379891484</v>
      </c>
      <c r="G382" s="4">
        <f t="shared" ref="G382:G386" si="111">F382^2</f>
        <v>0.81773595136247557</v>
      </c>
      <c r="I382">
        <v>0</v>
      </c>
      <c r="J382">
        <v>1</v>
      </c>
    </row>
    <row r="383" spans="1:10" x14ac:dyDescent="0.25">
      <c r="A383" s="6">
        <v>26639.9</v>
      </c>
      <c r="B383">
        <v>2</v>
      </c>
      <c r="C383">
        <f t="shared" ref="C383" si="112">B383+1</f>
        <v>3</v>
      </c>
      <c r="D383" s="10">
        <v>2</v>
      </c>
      <c r="E383">
        <f>2*(E$388-E$389*($D383+0.5))*($C383)</f>
        <v>26640.645715905663</v>
      </c>
      <c r="F383" s="6">
        <f t="shared" ref="F383" si="113">$A383-E383</f>
        <v>-0.74571590566119994</v>
      </c>
      <c r="G383" s="4">
        <f t="shared" ref="G383" si="114">F383^2</f>
        <v>0.5560922119561037</v>
      </c>
      <c r="I383">
        <v>0</v>
      </c>
      <c r="J383">
        <v>1</v>
      </c>
    </row>
    <row r="384" spans="1:10" x14ac:dyDescent="0.25">
      <c r="A384" s="6">
        <v>26643.200000000001</v>
      </c>
      <c r="B384">
        <v>2</v>
      </c>
      <c r="C384">
        <f t="shared" ref="C384" si="115">B384+1</f>
        <v>3</v>
      </c>
      <c r="D384" s="10">
        <v>2</v>
      </c>
      <c r="E384">
        <f t="shared" ref="E384:E386" si="116">2*(E$388-E$389*($D384+0.5))*($C384)</f>
        <v>26640.645715905663</v>
      </c>
      <c r="F384" s="6">
        <f t="shared" ref="F384" si="117">$A384-E384</f>
        <v>2.5542840943380725</v>
      </c>
      <c r="G384" s="4">
        <f t="shared" ref="G384" si="118">F384^2</f>
        <v>6.5243672345884667</v>
      </c>
      <c r="I384">
        <v>0</v>
      </c>
      <c r="J384">
        <v>1</v>
      </c>
    </row>
    <row r="385" spans="1:10" x14ac:dyDescent="0.25">
      <c r="A385" s="6">
        <v>26803.55</v>
      </c>
      <c r="B385">
        <v>2</v>
      </c>
      <c r="C385">
        <f>B385+1</f>
        <v>3</v>
      </c>
      <c r="D385">
        <v>1</v>
      </c>
      <c r="E385">
        <f t="shared" si="116"/>
        <v>26805.387144273329</v>
      </c>
      <c r="F385" s="6">
        <f>$A385-E385</f>
        <v>-1.8371442733296135</v>
      </c>
      <c r="G385" s="4">
        <f t="shared" si="111"/>
        <v>3.3750990810277934</v>
      </c>
      <c r="I385">
        <v>0</v>
      </c>
      <c r="J385">
        <v>1</v>
      </c>
    </row>
    <row r="386" spans="1:10" x14ac:dyDescent="0.25">
      <c r="A386" s="6">
        <v>26806.32</v>
      </c>
      <c r="B386">
        <v>2</v>
      </c>
      <c r="C386">
        <f t="shared" ref="C386" si="119">B386+1</f>
        <v>3</v>
      </c>
      <c r="D386">
        <v>1</v>
      </c>
      <c r="E386">
        <f t="shared" si="116"/>
        <v>26805.387144273329</v>
      </c>
      <c r="F386" s="6">
        <f t="shared" si="110"/>
        <v>0.93285572667082306</v>
      </c>
      <c r="G386" s="4">
        <f t="shared" si="111"/>
        <v>0.87021980678254929</v>
      </c>
      <c r="I386">
        <v>0</v>
      </c>
      <c r="J386">
        <v>1</v>
      </c>
    </row>
    <row r="387" spans="1:10" x14ac:dyDescent="0.25">
      <c r="G387" s="4">
        <f>SUM(G382:G386)</f>
        <v>12.143514285717387</v>
      </c>
      <c r="H387" t="s">
        <v>42</v>
      </c>
    </row>
    <row r="388" spans="1:10" ht="18" x14ac:dyDescent="0.35">
      <c r="A388" t="s">
        <v>29</v>
      </c>
      <c r="E388">
        <v>4508.7498811374735</v>
      </c>
    </row>
    <row r="389" spans="1:10" ht="18" x14ac:dyDescent="0.35">
      <c r="A389" t="s">
        <v>30</v>
      </c>
      <c r="E389">
        <v>27.456904727945336</v>
      </c>
    </row>
    <row r="391" spans="1:10" ht="17.25" x14ac:dyDescent="0.25">
      <c r="A391" s="6" t="s">
        <v>41</v>
      </c>
    </row>
    <row r="392" spans="1:10" x14ac:dyDescent="0.25">
      <c r="A392" s="6">
        <v>26621.8</v>
      </c>
      <c r="B392">
        <v>2</v>
      </c>
      <c r="C392">
        <f t="shared" ref="C392" si="120">B392+1</f>
        <v>3</v>
      </c>
      <c r="D392">
        <v>3</v>
      </c>
      <c r="E392">
        <f>2*(E$398-E$399*($D392+0.5))*($C392)</f>
        <v>26621.428570897333</v>
      </c>
      <c r="F392" s="6">
        <f t="shared" ref="F392:F396" si="121">$A392-E392</f>
        <v>0.37142910266629769</v>
      </c>
      <c r="G392" s="4">
        <f t="shared" ref="G392:G396" si="122">F392^2</f>
        <v>0.13795957830749112</v>
      </c>
      <c r="I392">
        <v>0</v>
      </c>
      <c r="J392">
        <v>2</v>
      </c>
    </row>
    <row r="393" spans="1:10" x14ac:dyDescent="0.25">
      <c r="A393" s="6">
        <v>26785.63</v>
      </c>
      <c r="B393">
        <v>2</v>
      </c>
      <c r="C393">
        <f t="shared" ref="C393" si="123">B393+1</f>
        <v>3</v>
      </c>
      <c r="D393">
        <v>2</v>
      </c>
      <c r="E393">
        <f>2*(E$398-E$399*($D393+0.5))*($C393)</f>
        <v>26787.941428040249</v>
      </c>
      <c r="F393" s="6">
        <f t="shared" ref="F393" si="124">$A393-E393</f>
        <v>-2.3114280402478471</v>
      </c>
      <c r="G393" s="4">
        <f t="shared" ref="G393" si="125">F393^2</f>
        <v>5.3426995852440031</v>
      </c>
      <c r="I393">
        <v>0</v>
      </c>
      <c r="J393">
        <v>2</v>
      </c>
    </row>
    <row r="394" spans="1:10" x14ac:dyDescent="0.25">
      <c r="A394" s="6">
        <v>26789.51</v>
      </c>
      <c r="B394">
        <v>2</v>
      </c>
      <c r="C394">
        <f t="shared" ref="C394" si="126">B394+1</f>
        <v>3</v>
      </c>
      <c r="D394">
        <v>2</v>
      </c>
      <c r="E394">
        <f>2*(E$398-E$399*($D394+0.5))*($C394)</f>
        <v>26787.941428040249</v>
      </c>
      <c r="F394" s="6">
        <f>$A394-E394</f>
        <v>1.5685719597495336</v>
      </c>
      <c r="G394" s="4">
        <f t="shared" ref="G394" si="127">F394^2</f>
        <v>2.4604179929124923</v>
      </c>
      <c r="I394">
        <v>0</v>
      </c>
      <c r="J394">
        <v>2</v>
      </c>
    </row>
    <row r="395" spans="1:10" x14ac:dyDescent="0.25">
      <c r="A395" s="6">
        <v>26952.98</v>
      </c>
      <c r="B395">
        <v>2</v>
      </c>
      <c r="C395">
        <f>B395+1</f>
        <v>3</v>
      </c>
      <c r="D395">
        <v>1</v>
      </c>
      <c r="E395">
        <f>2*(E$398-E$399*($D395+0.5))*($C395)</f>
        <v>26954.454285183172</v>
      </c>
      <c r="F395" s="6">
        <f>$A395-E395</f>
        <v>-1.4742851831724693</v>
      </c>
      <c r="G395" s="4">
        <f t="shared" si="122"/>
        <v>2.1735168013218811</v>
      </c>
      <c r="I395">
        <v>0</v>
      </c>
      <c r="J395">
        <v>2</v>
      </c>
    </row>
    <row r="396" spans="1:10" x14ac:dyDescent="0.25">
      <c r="A396" s="6">
        <v>26956.3</v>
      </c>
      <c r="B396">
        <v>2</v>
      </c>
      <c r="C396">
        <f t="shared" ref="C396" si="128">B396+1</f>
        <v>3</v>
      </c>
      <c r="D396">
        <v>1</v>
      </c>
      <c r="E396">
        <f>2*(E$398-E$399*($D396+0.5))*($C396)</f>
        <v>26954.454285183172</v>
      </c>
      <c r="F396" s="6">
        <f t="shared" si="121"/>
        <v>1.8457148168272397</v>
      </c>
      <c r="G396" s="4">
        <f t="shared" si="122"/>
        <v>3.4066631850556108</v>
      </c>
      <c r="H396" s="6"/>
      <c r="I396">
        <v>0</v>
      </c>
      <c r="J396">
        <v>2</v>
      </c>
    </row>
    <row r="397" spans="1:10" x14ac:dyDescent="0.25">
      <c r="A397" s="6"/>
      <c r="G397" s="4">
        <f>SUM(G392:G396)</f>
        <v>13.521257142841478</v>
      </c>
    </row>
    <row r="398" spans="1:10" ht="18" x14ac:dyDescent="0.35">
      <c r="A398" t="s">
        <v>29</v>
      </c>
      <c r="E398">
        <v>4534.0372618162583</v>
      </c>
    </row>
    <row r="399" spans="1:10" ht="18" x14ac:dyDescent="0.35">
      <c r="A399" t="s">
        <v>30</v>
      </c>
      <c r="E399">
        <v>27.752142857153284</v>
      </c>
    </row>
    <row r="400" spans="1:10" x14ac:dyDescent="0.25">
      <c r="E400">
        <f>E398/E388</f>
        <v>1.0056085126355256</v>
      </c>
    </row>
    <row r="401" spans="1:9" x14ac:dyDescent="0.25">
      <c r="G401" s="4">
        <f>G387+G397</f>
        <v>25.664771428558865</v>
      </c>
    </row>
    <row r="402" spans="1:9" x14ac:dyDescent="0.25">
      <c r="A402" t="s">
        <v>58</v>
      </c>
      <c r="G402" s="4"/>
    </row>
    <row r="403" spans="1:9" x14ac:dyDescent="0.25">
      <c r="G403" s="4"/>
    </row>
    <row r="404" spans="1:9" x14ac:dyDescent="0.25">
      <c r="A404" t="s">
        <v>53</v>
      </c>
      <c r="G404" s="4"/>
    </row>
    <row r="405" spans="1:9" x14ac:dyDescent="0.25">
      <c r="A405" s="6">
        <v>26455.8</v>
      </c>
      <c r="B405">
        <v>2</v>
      </c>
      <c r="C405">
        <f t="shared" ref="C405" si="129">B405+1</f>
        <v>3</v>
      </c>
      <c r="D405">
        <v>4</v>
      </c>
      <c r="G405" s="4"/>
      <c r="I405">
        <v>0</v>
      </c>
    </row>
    <row r="406" spans="1:9" x14ac:dyDescent="0.25">
      <c r="A406" s="6"/>
      <c r="G406" s="4"/>
    </row>
    <row r="407" spans="1:9" s="10" customFormat="1" x14ac:dyDescent="0.25">
      <c r="A407" s="8" t="s">
        <v>89</v>
      </c>
      <c r="G407" s="25"/>
    </row>
    <row r="408" spans="1:9" x14ac:dyDescent="0.25">
      <c r="A408" t="s">
        <v>57</v>
      </c>
    </row>
    <row r="409" spans="1:9" x14ac:dyDescent="0.25">
      <c r="A409" t="s">
        <v>45</v>
      </c>
    </row>
    <row r="410" spans="1:9" x14ac:dyDescent="0.25">
      <c r="A410" s="15" t="s">
        <v>47</v>
      </c>
    </row>
    <row r="411" spans="1:9" ht="17.25" x14ac:dyDescent="0.25">
      <c r="A411" t="s">
        <v>40</v>
      </c>
    </row>
    <row r="412" spans="1:9" ht="17.25" x14ac:dyDescent="0.25">
      <c r="A412" s="6">
        <v>26455.8</v>
      </c>
      <c r="B412">
        <v>2</v>
      </c>
      <c r="C412">
        <f t="shared" ref="C412" si="130">B412+1</f>
        <v>3</v>
      </c>
      <c r="D412">
        <v>3</v>
      </c>
      <c r="E412">
        <f>2*(E$388-E$389*($D412+0.5))*($C412)</f>
        <v>26475.904287537989</v>
      </c>
      <c r="F412" s="6">
        <f t="shared" ref="F412" si="131">$A412-E412</f>
        <v>-20.104287537989876</v>
      </c>
      <c r="G412" s="4">
        <f t="shared" ref="G412" si="132">F412^2</f>
        <v>404.18237741017504</v>
      </c>
    </row>
    <row r="413" spans="1:9" x14ac:dyDescent="0.25">
      <c r="A413" s="6">
        <v>26475</v>
      </c>
      <c r="B413">
        <v>2</v>
      </c>
      <c r="C413">
        <f t="shared" ref="C413:C415" si="133">B413+1</f>
        <v>3</v>
      </c>
      <c r="D413" s="10">
        <v>3</v>
      </c>
      <c r="E413">
        <f>2*(E$388-E$389*($D413+0.5))*($C413)</f>
        <v>26475.904287537989</v>
      </c>
      <c r="F413" s="6">
        <f t="shared" ref="F413:F415" si="134">$A413-E413</f>
        <v>-0.9042875379891484</v>
      </c>
      <c r="G413" s="4">
        <f t="shared" ref="G413:G417" si="135">F413^2</f>
        <v>0.81773595136247557</v>
      </c>
    </row>
    <row r="414" spans="1:9" x14ac:dyDescent="0.25">
      <c r="A414" s="6">
        <v>26639.9</v>
      </c>
      <c r="B414">
        <v>2</v>
      </c>
      <c r="C414">
        <f t="shared" si="133"/>
        <v>3</v>
      </c>
      <c r="D414" s="10">
        <v>2</v>
      </c>
      <c r="E414">
        <f>2*(E$388-E$389*($D414+0.5))*($C414)</f>
        <v>26640.645715905663</v>
      </c>
      <c r="F414" s="6">
        <f t="shared" si="134"/>
        <v>-0.74571590566119994</v>
      </c>
      <c r="G414" s="4">
        <f t="shared" si="135"/>
        <v>0.5560922119561037</v>
      </c>
    </row>
    <row r="415" spans="1:9" x14ac:dyDescent="0.25">
      <c r="A415" s="6">
        <v>26643.200000000001</v>
      </c>
      <c r="B415">
        <v>2</v>
      </c>
      <c r="C415">
        <f t="shared" si="133"/>
        <v>3</v>
      </c>
      <c r="D415" s="10">
        <v>2</v>
      </c>
      <c r="E415">
        <f t="shared" ref="E415:E417" si="136">2*(E$388-E$389*($D415+0.5))*($C415)</f>
        <v>26640.645715905663</v>
      </c>
      <c r="F415" s="6">
        <f t="shared" si="134"/>
        <v>2.5542840943380725</v>
      </c>
      <c r="G415" s="4">
        <f t="shared" si="135"/>
        <v>6.5243672345884667</v>
      </c>
    </row>
    <row r="416" spans="1:9" x14ac:dyDescent="0.25">
      <c r="A416" s="6">
        <v>26803.55</v>
      </c>
      <c r="B416">
        <v>2</v>
      </c>
      <c r="C416">
        <f>B416+1</f>
        <v>3</v>
      </c>
      <c r="D416">
        <v>1</v>
      </c>
      <c r="E416">
        <f t="shared" si="136"/>
        <v>26805.387144273329</v>
      </c>
      <c r="F416" s="6">
        <f>$A416-E416</f>
        <v>-1.8371442733296135</v>
      </c>
      <c r="G416" s="4">
        <f t="shared" si="135"/>
        <v>3.3750990810277934</v>
      </c>
    </row>
    <row r="417" spans="1:8" x14ac:dyDescent="0.25">
      <c r="A417" s="6">
        <v>26806.32</v>
      </c>
      <c r="B417">
        <v>2</v>
      </c>
      <c r="C417">
        <f t="shared" ref="C417" si="137">B417+1</f>
        <v>3</v>
      </c>
      <c r="D417">
        <v>1</v>
      </c>
      <c r="E417">
        <f t="shared" si="136"/>
        <v>26805.387144273329</v>
      </c>
      <c r="F417" s="6">
        <f t="shared" ref="F417" si="138">$A417-E417</f>
        <v>0.93285572667082306</v>
      </c>
      <c r="G417" s="4">
        <f t="shared" si="135"/>
        <v>0.87021980678254929</v>
      </c>
    </row>
    <row r="418" spans="1:8" x14ac:dyDescent="0.25">
      <c r="G418" s="4">
        <f>SUM(G412:G417)</f>
        <v>416.32589169589238</v>
      </c>
      <c r="H418" t="s">
        <v>42</v>
      </c>
    </row>
    <row r="419" spans="1:8" ht="18" x14ac:dyDescent="0.35">
      <c r="A419" t="s">
        <v>29</v>
      </c>
      <c r="E419">
        <v>4508.7498811374735</v>
      </c>
    </row>
    <row r="420" spans="1:8" ht="18" x14ac:dyDescent="0.35">
      <c r="A420" t="s">
        <v>30</v>
      </c>
      <c r="E420">
        <v>27.456904727945336</v>
      </c>
    </row>
    <row r="422" spans="1:8" ht="17.25" x14ac:dyDescent="0.25">
      <c r="A422" s="6" t="s">
        <v>41</v>
      </c>
    </row>
    <row r="423" spans="1:8" x14ac:dyDescent="0.25">
      <c r="A423" s="6">
        <v>26621.8</v>
      </c>
      <c r="B423">
        <v>2</v>
      </c>
      <c r="C423">
        <f t="shared" ref="C423:C425" si="139">B423+1</f>
        <v>3</v>
      </c>
      <c r="D423">
        <v>3</v>
      </c>
      <c r="E423">
        <f>2*(E$398-E$399*($D423+0.5))*($C423)</f>
        <v>26621.428570897333</v>
      </c>
      <c r="F423" s="6">
        <f t="shared" ref="F423:F424" si="140">$A423-E423</f>
        <v>0.37142910266629769</v>
      </c>
      <c r="G423" s="4">
        <f t="shared" ref="G423:G427" si="141">F423^2</f>
        <v>0.13795957830749112</v>
      </c>
    </row>
    <row r="424" spans="1:8" x14ac:dyDescent="0.25">
      <c r="A424" s="6">
        <v>26785.63</v>
      </c>
      <c r="B424">
        <v>2</v>
      </c>
      <c r="C424">
        <f t="shared" si="139"/>
        <v>3</v>
      </c>
      <c r="D424">
        <v>2</v>
      </c>
      <c r="E424">
        <f>2*(E$398-E$399*($D424+0.5))*($C424)</f>
        <v>26787.941428040249</v>
      </c>
      <c r="F424" s="6">
        <f t="shared" si="140"/>
        <v>-2.3114280402478471</v>
      </c>
      <c r="G424" s="4">
        <f t="shared" si="141"/>
        <v>5.3426995852440031</v>
      </c>
    </row>
    <row r="425" spans="1:8" x14ac:dyDescent="0.25">
      <c r="A425" s="6">
        <v>26789.51</v>
      </c>
      <c r="B425">
        <v>2</v>
      </c>
      <c r="C425">
        <f t="shared" si="139"/>
        <v>3</v>
      </c>
      <c r="D425">
        <v>2</v>
      </c>
      <c r="E425">
        <f>2*(E$398-E$399*($D425+0.5))*($C425)</f>
        <v>26787.941428040249</v>
      </c>
      <c r="F425" s="6">
        <f>$A425-E425</f>
        <v>1.5685719597495336</v>
      </c>
      <c r="G425" s="4">
        <f t="shared" si="141"/>
        <v>2.4604179929124923</v>
      </c>
    </row>
    <row r="426" spans="1:8" x14ac:dyDescent="0.25">
      <c r="A426" s="6">
        <v>26952.98</v>
      </c>
      <c r="B426">
        <v>2</v>
      </c>
      <c r="C426">
        <f>B426+1</f>
        <v>3</v>
      </c>
      <c r="D426">
        <v>1</v>
      </c>
      <c r="E426">
        <f>2*(E$398-E$399*($D426+0.5))*($C426)</f>
        <v>26954.454285183172</v>
      </c>
      <c r="F426" s="6">
        <f>$A426-E426</f>
        <v>-1.4742851831724693</v>
      </c>
      <c r="G426" s="4">
        <f t="shared" si="141"/>
        <v>2.1735168013218811</v>
      </c>
    </row>
    <row r="427" spans="1:8" x14ac:dyDescent="0.25">
      <c r="A427" s="6">
        <v>26956.3</v>
      </c>
      <c r="B427">
        <v>2</v>
      </c>
      <c r="C427">
        <f t="shared" ref="C427" si="142">B427+1</f>
        <v>3</v>
      </c>
      <c r="D427">
        <v>1</v>
      </c>
      <c r="E427">
        <f>2*(E$398-E$399*($D427+0.5))*($C427)</f>
        <v>26954.454285183172</v>
      </c>
      <c r="F427" s="6">
        <f t="shared" ref="F427" si="143">$A427-E427</f>
        <v>1.8457148168272397</v>
      </c>
      <c r="G427" s="4">
        <f t="shared" si="141"/>
        <v>3.4066631850556108</v>
      </c>
      <c r="H427" s="6"/>
    </row>
    <row r="428" spans="1:8" x14ac:dyDescent="0.25">
      <c r="A428" s="6"/>
      <c r="G428" s="4">
        <f>SUM(G423:G427)</f>
        <v>13.521257142841478</v>
      </c>
    </row>
    <row r="429" spans="1:8" ht="18" x14ac:dyDescent="0.35">
      <c r="A429" t="s">
        <v>29</v>
      </c>
      <c r="E429">
        <v>4534.0372618162583</v>
      </c>
    </row>
    <row r="430" spans="1:8" ht="18" x14ac:dyDescent="0.35">
      <c r="A430" t="s">
        <v>30</v>
      </c>
      <c r="E430">
        <v>27.752142857153284</v>
      </c>
    </row>
    <row r="431" spans="1:8" x14ac:dyDescent="0.25">
      <c r="E431">
        <f>E429/E419</f>
        <v>1.0056085126355256</v>
      </c>
    </row>
    <row r="432" spans="1:8" x14ac:dyDescent="0.25">
      <c r="G432" s="4">
        <f>G418+G428</f>
        <v>429.84714883873386</v>
      </c>
    </row>
    <row r="433" spans="1:8" x14ac:dyDescent="0.25">
      <c r="G433" s="4"/>
    </row>
    <row r="434" spans="1:8" x14ac:dyDescent="0.25">
      <c r="A434" s="15" t="s">
        <v>48</v>
      </c>
    </row>
    <row r="435" spans="1:8" ht="17.25" x14ac:dyDescent="0.25">
      <c r="A435" t="s">
        <v>40</v>
      </c>
    </row>
    <row r="436" spans="1:8" x14ac:dyDescent="0.25">
      <c r="A436" s="6">
        <v>26475</v>
      </c>
      <c r="B436">
        <v>2</v>
      </c>
      <c r="C436">
        <f t="shared" ref="C436:C438" si="144">B436+1</f>
        <v>3</v>
      </c>
      <c r="D436" s="10">
        <v>3</v>
      </c>
      <c r="E436">
        <f>2*(E$388-E$389*($D436+0.5))*($C436)</f>
        <v>26475.904287537989</v>
      </c>
      <c r="F436" s="6">
        <f t="shared" ref="F436:F438" si="145">$A436-E436</f>
        <v>-0.9042875379891484</v>
      </c>
      <c r="G436" s="4">
        <f t="shared" ref="G436:G440" si="146">F436^2</f>
        <v>0.81773595136247557</v>
      </c>
    </row>
    <row r="437" spans="1:8" x14ac:dyDescent="0.25">
      <c r="A437" s="6">
        <v>26639.9</v>
      </c>
      <c r="B437">
        <v>2</v>
      </c>
      <c r="C437">
        <f t="shared" si="144"/>
        <v>3</v>
      </c>
      <c r="D437" s="10">
        <v>2</v>
      </c>
      <c r="E437">
        <f>2*(E$388-E$389*($D437+0.5))*($C437)</f>
        <v>26640.645715905663</v>
      </c>
      <c r="F437" s="6">
        <f t="shared" si="145"/>
        <v>-0.74571590566119994</v>
      </c>
      <c r="G437" s="4">
        <f t="shared" si="146"/>
        <v>0.5560922119561037</v>
      </c>
    </row>
    <row r="438" spans="1:8" x14ac:dyDescent="0.25">
      <c r="A438" s="6">
        <v>26643.200000000001</v>
      </c>
      <c r="B438">
        <v>2</v>
      </c>
      <c r="C438">
        <f t="shared" si="144"/>
        <v>3</v>
      </c>
      <c r="D438" s="10">
        <v>2</v>
      </c>
      <c r="E438">
        <f t="shared" ref="E438:E440" si="147">2*(E$388-E$389*($D438+0.5))*($C438)</f>
        <v>26640.645715905663</v>
      </c>
      <c r="F438" s="6">
        <f t="shared" si="145"/>
        <v>2.5542840943380725</v>
      </c>
      <c r="G438" s="4">
        <f t="shared" si="146"/>
        <v>6.5243672345884667</v>
      </c>
    </row>
    <row r="439" spans="1:8" x14ac:dyDescent="0.25">
      <c r="A439" s="6">
        <v>26803.55</v>
      </c>
      <c r="B439">
        <v>2</v>
      </c>
      <c r="C439">
        <f>B439+1</f>
        <v>3</v>
      </c>
      <c r="D439">
        <v>1</v>
      </c>
      <c r="E439">
        <f t="shared" si="147"/>
        <v>26805.387144273329</v>
      </c>
      <c r="F439" s="6">
        <f>$A439-E439</f>
        <v>-1.8371442733296135</v>
      </c>
      <c r="G439" s="4">
        <f t="shared" si="146"/>
        <v>3.3750990810277934</v>
      </c>
    </row>
    <row r="440" spans="1:8" x14ac:dyDescent="0.25">
      <c r="A440" s="6">
        <v>26806.32</v>
      </c>
      <c r="B440">
        <v>2</v>
      </c>
      <c r="C440">
        <f t="shared" ref="C440" si="148">B440+1</f>
        <v>3</v>
      </c>
      <c r="D440">
        <v>1</v>
      </c>
      <c r="E440">
        <f t="shared" si="147"/>
        <v>26805.387144273329</v>
      </c>
      <c r="F440" s="6">
        <f t="shared" ref="F440" si="149">$A440-E440</f>
        <v>0.93285572667082306</v>
      </c>
      <c r="G440" s="4">
        <f t="shared" si="146"/>
        <v>0.87021980678254929</v>
      </c>
    </row>
    <row r="441" spans="1:8" x14ac:dyDescent="0.25">
      <c r="G441" s="4">
        <f>SUM(G436:G440)</f>
        <v>12.143514285717387</v>
      </c>
      <c r="H441" t="s">
        <v>42</v>
      </c>
    </row>
    <row r="442" spans="1:8" ht="18" x14ac:dyDescent="0.35">
      <c r="A442" t="s">
        <v>29</v>
      </c>
      <c r="E442">
        <v>4508.7498811374735</v>
      </c>
    </row>
    <row r="443" spans="1:8" ht="18" x14ac:dyDescent="0.35">
      <c r="A443" t="s">
        <v>30</v>
      </c>
      <c r="E443">
        <v>27.456904727945336</v>
      </c>
    </row>
    <row r="445" spans="1:8" ht="17.25" x14ac:dyDescent="0.25">
      <c r="A445" s="6" t="s">
        <v>41</v>
      </c>
    </row>
    <row r="446" spans="1:8" ht="17.25" x14ac:dyDescent="0.25">
      <c r="A446" s="6">
        <v>26455.8</v>
      </c>
      <c r="B446">
        <v>2</v>
      </c>
      <c r="C446">
        <f t="shared" ref="C446" si="150">B446+1</f>
        <v>3</v>
      </c>
      <c r="D446">
        <v>4</v>
      </c>
      <c r="E446">
        <f t="shared" ref="E446:E451" si="151">2*(E$398-E$399*($D446+0.5))*($C446)</f>
        <v>26454.91571375441</v>
      </c>
      <c r="F446" s="6">
        <f t="shared" ref="F446" si="152">$A446-E446</f>
        <v>0.88428624558946467</v>
      </c>
      <c r="G446" s="4">
        <f t="shared" ref="G446" si="153">F446^2</f>
        <v>0.781962164138711</v>
      </c>
    </row>
    <row r="447" spans="1:8" x14ac:dyDescent="0.25">
      <c r="A447" s="6">
        <v>26621.8</v>
      </c>
      <c r="B447">
        <v>2</v>
      </c>
      <c r="C447">
        <f t="shared" ref="C447:C449" si="154">B447+1</f>
        <v>3</v>
      </c>
      <c r="D447">
        <v>3</v>
      </c>
      <c r="E447">
        <f t="shared" si="151"/>
        <v>26621.428570897333</v>
      </c>
      <c r="F447" s="6">
        <f t="shared" ref="F447:F448" si="155">$A447-E447</f>
        <v>0.37142910266629769</v>
      </c>
      <c r="G447" s="4">
        <f t="shared" ref="G447:G451" si="156">F447^2</f>
        <v>0.13795957830749112</v>
      </c>
    </row>
    <row r="448" spans="1:8" x14ac:dyDescent="0.25">
      <c r="A448" s="6">
        <v>26785.63</v>
      </c>
      <c r="B448">
        <v>2</v>
      </c>
      <c r="C448">
        <f t="shared" si="154"/>
        <v>3</v>
      </c>
      <c r="D448">
        <v>2</v>
      </c>
      <c r="E448">
        <f t="shared" si="151"/>
        <v>26787.941428040249</v>
      </c>
      <c r="F448" s="6">
        <f t="shared" si="155"/>
        <v>-2.3114280402478471</v>
      </c>
      <c r="G448" s="4">
        <f t="shared" si="156"/>
        <v>5.3426995852440031</v>
      </c>
    </row>
    <row r="449" spans="1:39" x14ac:dyDescent="0.25">
      <c r="A449" s="6">
        <v>26789.51</v>
      </c>
      <c r="B449">
        <v>2</v>
      </c>
      <c r="C449">
        <f t="shared" si="154"/>
        <v>3</v>
      </c>
      <c r="D449">
        <v>2</v>
      </c>
      <c r="E449">
        <f t="shared" si="151"/>
        <v>26787.941428040249</v>
      </c>
      <c r="F449" s="6">
        <f>$A449-E449</f>
        <v>1.5685719597495336</v>
      </c>
      <c r="G449" s="4">
        <f t="shared" si="156"/>
        <v>2.4604179929124923</v>
      </c>
    </row>
    <row r="450" spans="1:39" x14ac:dyDescent="0.25">
      <c r="A450" s="6">
        <v>26952.98</v>
      </c>
      <c r="B450">
        <v>2</v>
      </c>
      <c r="C450">
        <f>B450+1</f>
        <v>3</v>
      </c>
      <c r="D450">
        <v>1</v>
      </c>
      <c r="E450">
        <f t="shared" si="151"/>
        <v>26954.454285183172</v>
      </c>
      <c r="F450" s="6">
        <f>$A450-E450</f>
        <v>-1.4742851831724693</v>
      </c>
      <c r="G450" s="4">
        <f t="shared" si="156"/>
        <v>2.1735168013218811</v>
      </c>
    </row>
    <row r="451" spans="1:39" x14ac:dyDescent="0.25">
      <c r="A451" s="6">
        <v>26956.3</v>
      </c>
      <c r="B451">
        <v>2</v>
      </c>
      <c r="C451">
        <f t="shared" ref="C451" si="157">B451+1</f>
        <v>3</v>
      </c>
      <c r="D451">
        <v>1</v>
      </c>
      <c r="E451">
        <f t="shared" si="151"/>
        <v>26954.454285183172</v>
      </c>
      <c r="F451" s="6">
        <f t="shared" ref="F451" si="158">$A451-E451</f>
        <v>1.8457148168272397</v>
      </c>
      <c r="G451" s="4">
        <f t="shared" si="156"/>
        <v>3.4066631850556108</v>
      </c>
      <c r="H451" s="6"/>
    </row>
    <row r="452" spans="1:39" x14ac:dyDescent="0.25">
      <c r="A452" s="6"/>
      <c r="G452" s="4">
        <f>SUM(G446:G451)</f>
        <v>14.303219306980189</v>
      </c>
    </row>
    <row r="453" spans="1:39" ht="18" x14ac:dyDescent="0.35">
      <c r="A453" t="s">
        <v>29</v>
      </c>
      <c r="E453">
        <v>4534.0372618162583</v>
      </c>
    </row>
    <row r="454" spans="1:39" ht="18" x14ac:dyDescent="0.35">
      <c r="A454" t="s">
        <v>30</v>
      </c>
      <c r="E454">
        <v>27.752142857153284</v>
      </c>
    </row>
    <row r="455" spans="1:39" x14ac:dyDescent="0.25">
      <c r="E455">
        <f>E453/E442</f>
        <v>1.0056085126355256</v>
      </c>
    </row>
    <row r="456" spans="1:39" x14ac:dyDescent="0.25">
      <c r="G456" s="4">
        <f>G441+G452</f>
        <v>26.446733592697576</v>
      </c>
    </row>
    <row r="457" spans="1:39" x14ac:dyDescent="0.25">
      <c r="G457" s="4"/>
    </row>
    <row r="458" spans="1:39" s="10" customFormat="1" x14ac:dyDescent="0.25">
      <c r="A458" s="10" t="s">
        <v>90</v>
      </c>
      <c r="G458" s="25"/>
    </row>
    <row r="459" spans="1:39" x14ac:dyDescent="0.25">
      <c r="G459" s="4"/>
    </row>
    <row r="460" spans="1:39" ht="17.25" x14ac:dyDescent="0.25">
      <c r="A460" t="s">
        <v>40</v>
      </c>
      <c r="E460" t="s">
        <v>59</v>
      </c>
      <c r="I460" t="s">
        <v>63</v>
      </c>
      <c r="M460" t="s">
        <v>64</v>
      </c>
      <c r="Q460" t="s">
        <v>65</v>
      </c>
      <c r="U460" t="s">
        <v>33</v>
      </c>
      <c r="V460" t="s">
        <v>56</v>
      </c>
      <c r="W460" t="s">
        <v>67</v>
      </c>
      <c r="Y460" t="s">
        <v>66</v>
      </c>
      <c r="AC460" t="s">
        <v>68</v>
      </c>
      <c r="AG460" t="s">
        <v>69</v>
      </c>
      <c r="AK460" t="s">
        <v>70</v>
      </c>
    </row>
    <row r="461" spans="1:39" x14ac:dyDescent="0.25">
      <c r="A461" s="6">
        <v>17868.490000000002</v>
      </c>
      <c r="B461">
        <v>1</v>
      </c>
      <c r="C461">
        <f>B461+1</f>
        <v>2</v>
      </c>
      <c r="D461" s="10">
        <v>1</v>
      </c>
      <c r="E461">
        <f t="shared" ref="E461:E462" si="159">2*(E$470-E$471*($D461+0.5))*($C461)</f>
        <v>17868.960858263705</v>
      </c>
      <c r="F461" s="6">
        <f t="shared" ref="F461:F462" si="160">$A461-E461</f>
        <v>-0.47085826370312134</v>
      </c>
      <c r="G461" s="4">
        <f t="shared" ref="G461:G462" si="161">F461^2</f>
        <v>0.22170750449751817</v>
      </c>
      <c r="H461" s="6"/>
      <c r="I461">
        <f>2*(I$470-I$471*($D461+0.5)-I$472*($D461+0.5)^2)*($C461)</f>
        <v>17869.662613011493</v>
      </c>
      <c r="J461" s="6">
        <f>$A461-I461</f>
        <v>-1.1726130114911939</v>
      </c>
      <c r="K461" s="4">
        <f>J461^2</f>
        <v>1.3750212747184469</v>
      </c>
      <c r="M461">
        <f>2*(M$470-M$471*($D461+0.5))*($C461)-2*M$473*$C461^3</f>
        <v>17866.936028871693</v>
      </c>
      <c r="N461" s="6">
        <f t="shared" ref="N461:N468" si="162">$A461-M461</f>
        <v>1.5539711283090583</v>
      </c>
      <c r="O461" s="4">
        <f t="shared" ref="O461" si="163">N461^2</f>
        <v>2.4148262676181278</v>
      </c>
      <c r="Q461">
        <f>2*(Q$470-Q$471*($D461+0.5)-Q$472*($D461+0.5)^2)*($C461)-2*Q$473*$C461^3</f>
        <v>17868.580344856069</v>
      </c>
      <c r="R461" s="6">
        <f>$A461-Q461</f>
        <v>-9.0344856067531509E-2</v>
      </c>
      <c r="S461" s="4">
        <f>R461^2</f>
        <v>8.1621930178629853E-3</v>
      </c>
      <c r="U461">
        <v>2.5</v>
      </c>
      <c r="V461">
        <v>3.5</v>
      </c>
      <c r="W461" s="12">
        <f>INDEX($I$504:$I$507,MATCH($V461,$E$504:$E$507,0))-INDEX($I$501:$I$503,MATCH($U461,$E$501:$E$503,0))</f>
        <v>2.1428571428571422E-2</v>
      </c>
      <c r="Y461">
        <f>2*(Y$470-Y$471*($D461+0.5))*($C461)-Y$474*$W461</f>
        <v>17869.033438069415</v>
      </c>
      <c r="Z461" s="6">
        <f t="shared" ref="Z461:Z468" si="164">$A461-Y461</f>
        <v>-0.54343806941324146</v>
      </c>
      <c r="AA461" s="4">
        <f t="shared" ref="AA461" si="165">Z461^2</f>
        <v>0.29532493528759107</v>
      </c>
      <c r="AC461">
        <f>2*(AC$470-AC$471*($D461+0.5)-AC$472*($D461+0.5)^2)*($C461)-AC$474*$W461</f>
        <v>17868.795134670712</v>
      </c>
      <c r="AD461" s="6">
        <f>$A461-AC461</f>
        <v>-0.3051346707106859</v>
      </c>
      <c r="AE461" s="4">
        <f>AD461^2</f>
        <v>9.310716726971871E-2</v>
      </c>
      <c r="AG461">
        <f>2*(AG$470-AG$471*($D461+0.5))*($C461)-2*AG$473*$C461^3-AG$474*$W461</f>
        <v>17869.715602532891</v>
      </c>
      <c r="AH461" s="6">
        <f t="shared" ref="AH461:AH468" si="166">$A461-AG461</f>
        <v>-1.2256025328897522</v>
      </c>
      <c r="AI461" s="4">
        <f t="shared" ref="AI461" si="167">AH461^2</f>
        <v>1.5021015686257762</v>
      </c>
      <c r="AK461">
        <f>2*(AK$470-AK$471*($D461+0.5)-AK$472*($D461+0.5)^2)*($C461)-2*AK$473*$C461^3-AK$474*$W461</f>
        <v>17869.284056340741</v>
      </c>
      <c r="AL461" s="6">
        <f>$A461-AK461</f>
        <v>-0.79405634073918918</v>
      </c>
      <c r="AM461" s="4">
        <f>AL461^2</f>
        <v>0.63052547226811129</v>
      </c>
    </row>
    <row r="462" spans="1:39" x14ac:dyDescent="0.25">
      <c r="A462" s="6">
        <v>17971</v>
      </c>
      <c r="B462">
        <v>1</v>
      </c>
      <c r="C462">
        <f t="shared" ref="C462" si="168">B462+1</f>
        <v>2</v>
      </c>
      <c r="D462" s="10">
        <v>0</v>
      </c>
      <c r="E462">
        <f t="shared" si="159"/>
        <v>17977.641891007901</v>
      </c>
      <c r="F462" s="6">
        <f t="shared" si="160"/>
        <v>-6.6418910079009947</v>
      </c>
      <c r="G462" s="4">
        <f t="shared" si="161"/>
        <v>44.114716160836089</v>
      </c>
      <c r="H462" s="6"/>
      <c r="I462">
        <f t="shared" ref="I462:I468" si="169">2*(I$470-I$471*($D462+0.5)-I$472*($D462+0.5)^2)*($C462)</f>
        <v>17975.765105139377</v>
      </c>
      <c r="J462" s="6">
        <f t="shared" ref="J462:J468" si="170">$A462-I462</f>
        <v>-4.7651051393768284</v>
      </c>
      <c r="K462" s="4">
        <f t="shared" ref="K462:K468" si="171">J462^2</f>
        <v>22.706226989315464</v>
      </c>
      <c r="M462">
        <f t="shared" ref="M462:M468" si="172">2*(M$470-M$471*($D462+0.5))*($C462)-2*M$473*$C462^3</f>
        <v>17976.5169858095</v>
      </c>
      <c r="N462" s="6">
        <f t="shared" si="162"/>
        <v>-5.5169858094996016</v>
      </c>
      <c r="O462" s="4">
        <f t="shared" ref="O462:O468" si="173">N462^2</f>
        <v>30.437132422219975</v>
      </c>
      <c r="Q462">
        <f t="shared" ref="Q462:Q468" si="174">2*(Q$470-Q$471*($D462+0.5)-Q$472*($D462+0.5)^2)*($C462)-2*Q$473*$C462^3</f>
        <v>17975.694827572253</v>
      </c>
      <c r="R462" s="6">
        <f t="shared" ref="R462:R468" si="175">$A462-Q462</f>
        <v>-4.6948275722534163</v>
      </c>
      <c r="S462" s="4">
        <f t="shared" ref="S462:S468" si="176">R462^2</f>
        <v>22.041405933190905</v>
      </c>
      <c r="U462">
        <v>1.5</v>
      </c>
      <c r="V462">
        <v>1.5</v>
      </c>
      <c r="W462" s="12">
        <f t="shared" ref="W462:W463" si="177">INDEX($I$504:$I$507,MATCH($V462,$E$504:$E$507,0))-INDEX($I$501:$I$503,MATCH($U462,$E$501:$E$503,0))</f>
        <v>0.2</v>
      </c>
      <c r="Y462">
        <f t="shared" ref="Y462:Y468" si="178">2*(Y$470-Y$471*($D462+0.5))*($C462)-Y$474*$W462</f>
        <v>17971.078046329065</v>
      </c>
      <c r="Z462" s="6">
        <f t="shared" si="164"/>
        <v>-7.8046329064818565E-2</v>
      </c>
      <c r="AA462" s="4">
        <f t="shared" ref="AA462:AA468" si="179">Z462^2</f>
        <v>6.0912294804939433E-3</v>
      </c>
      <c r="AC462">
        <f t="shared" ref="AC462:AC468" si="180">2*(AC$470-AC$471*($D462+0.5)-AC$472*($D462+0.5)^2)*($C462)-AC$474*$W462</f>
        <v>17970.99302246196</v>
      </c>
      <c r="AD462" s="6">
        <f t="shared" ref="AD462:AD468" si="181">$A462-AC462</f>
        <v>6.9775380397913978E-3</v>
      </c>
      <c r="AE462" s="4">
        <f t="shared" ref="AE462:AE468" si="182">AD462^2</f>
        <v>4.8686037096735983E-5</v>
      </c>
      <c r="AG462">
        <f t="shared" ref="AG462:AG468" si="183">2*(AG$470-AG$471*($D462+0.5))*($C462)-2*AG$473*$C462^3-AG$474*$W462</f>
        <v>17970.932146469884</v>
      </c>
      <c r="AH462" s="6">
        <f t="shared" si="166"/>
        <v>6.7853530115826288E-2</v>
      </c>
      <c r="AI462" s="4">
        <f t="shared" ref="AI462:AI468" si="184">AH462^2</f>
        <v>4.6041015491793454E-3</v>
      </c>
      <c r="AK462">
        <f t="shared" ref="AK462:AK468" si="185">2*(AK$470-AK$471*($D462+0.5)-AK$472*($D462+0.5)^2)*($C462)-2*AK$473*$C462^3-AK$474*$W462</f>
        <v>17970.919350878201</v>
      </c>
      <c r="AL462" s="6">
        <f t="shared" ref="AL462:AL468" si="186">$A462-AK462</f>
        <v>8.064912179906969E-2</v>
      </c>
      <c r="AM462" s="4">
        <f t="shared" ref="AM462:AM468" si="187">AL462^2</f>
        <v>6.5042808469611777E-3</v>
      </c>
    </row>
    <row r="463" spans="1:39" x14ac:dyDescent="0.25">
      <c r="A463" s="6">
        <v>17980.48</v>
      </c>
      <c r="B463">
        <v>1</v>
      </c>
      <c r="C463">
        <f>B463+1</f>
        <v>2</v>
      </c>
      <c r="D463" s="10">
        <v>0</v>
      </c>
      <c r="E463">
        <f t="shared" ref="E463:E468" si="188">2*(E$470-E$471*($D463+0.5))*($C463)</f>
        <v>17977.641891007901</v>
      </c>
      <c r="F463" s="6">
        <f t="shared" ref="F463:F468" si="189">$A463-E463</f>
        <v>2.8381089920985687</v>
      </c>
      <c r="G463" s="4">
        <f t="shared" ref="G463:G465" si="190">F463^2</f>
        <v>8.0548626510307528</v>
      </c>
      <c r="H463" s="6"/>
      <c r="I463">
        <f t="shared" si="169"/>
        <v>17975.765105139377</v>
      </c>
      <c r="J463" s="6">
        <f t="shared" si="170"/>
        <v>4.714894860622735</v>
      </c>
      <c r="K463" s="4">
        <f t="shared" si="171"/>
        <v>22.23023354672668</v>
      </c>
      <c r="M463">
        <f t="shared" si="172"/>
        <v>17976.5169858095</v>
      </c>
      <c r="N463" s="6">
        <f t="shared" si="162"/>
        <v>3.9630141904999618</v>
      </c>
      <c r="O463" s="4">
        <f t="shared" si="173"/>
        <v>15.705481474104069</v>
      </c>
      <c r="Q463">
        <f t="shared" si="174"/>
        <v>17975.694827572253</v>
      </c>
      <c r="R463" s="6">
        <f t="shared" si="175"/>
        <v>4.7851724277461472</v>
      </c>
      <c r="S463" s="4">
        <f t="shared" si="176"/>
        <v>22.897875163261954</v>
      </c>
      <c r="U463">
        <v>2.5</v>
      </c>
      <c r="V463">
        <v>3.5</v>
      </c>
      <c r="W463" s="12">
        <f t="shared" si="177"/>
        <v>2.1428571428571422E-2</v>
      </c>
      <c r="Y463">
        <f t="shared" si="178"/>
        <v>17978.85042516165</v>
      </c>
      <c r="Z463" s="6">
        <f t="shared" si="164"/>
        <v>1.6295748383490718</v>
      </c>
      <c r="AA463" s="4">
        <f t="shared" si="179"/>
        <v>2.6555141537804037</v>
      </c>
      <c r="AC463">
        <f t="shared" si="180"/>
        <v>17979.646808839803</v>
      </c>
      <c r="AD463" s="6">
        <f t="shared" si="181"/>
        <v>0.83319116019629291</v>
      </c>
      <c r="AE463" s="4">
        <f t="shared" si="182"/>
        <v>0.69420750942924458</v>
      </c>
      <c r="AG463">
        <f t="shared" si="183"/>
        <v>17979.322251626327</v>
      </c>
      <c r="AH463" s="6">
        <f t="shared" si="166"/>
        <v>1.1577483736728027</v>
      </c>
      <c r="AI463" s="4">
        <f t="shared" si="184"/>
        <v>1.3403812967420197</v>
      </c>
      <c r="AK463">
        <f t="shared" si="185"/>
        <v>17979.766592809337</v>
      </c>
      <c r="AL463" s="6">
        <f t="shared" si="186"/>
        <v>0.71340719066211022</v>
      </c>
      <c r="AM463" s="4">
        <f t="shared" si="187"/>
        <v>0.50894981968840447</v>
      </c>
    </row>
    <row r="464" spans="1:39" x14ac:dyDescent="0.25">
      <c r="A464" s="6">
        <v>26475</v>
      </c>
      <c r="B464">
        <v>2</v>
      </c>
      <c r="C464">
        <f t="shared" ref="C464:C466" si="191">B464+1</f>
        <v>3</v>
      </c>
      <c r="D464" s="10">
        <v>3</v>
      </c>
      <c r="E464">
        <f t="shared" si="188"/>
        <v>26477.398189162966</v>
      </c>
      <c r="F464" s="6">
        <f t="shared" si="189"/>
        <v>-2.398189162966446</v>
      </c>
      <c r="G464" s="4">
        <f t="shared" si="190"/>
        <v>5.7513112613697031</v>
      </c>
      <c r="H464" s="6"/>
      <c r="I464">
        <f t="shared" si="169"/>
        <v>26474.966526439573</v>
      </c>
      <c r="J464" s="6">
        <f t="shared" si="170"/>
        <v>3.3473560426500626E-2</v>
      </c>
      <c r="K464" s="4">
        <f t="shared" si="171"/>
        <v>1.1204792476265887E-3</v>
      </c>
      <c r="M464">
        <f t="shared" si="172"/>
        <v>26476.348278241032</v>
      </c>
      <c r="N464" s="6">
        <f t="shared" si="162"/>
        <v>-1.3482782410319487</v>
      </c>
      <c r="O464" s="4">
        <f t="shared" si="173"/>
        <v>1.8178542152402055</v>
      </c>
      <c r="Q464">
        <f t="shared" si="174"/>
        <v>26475.060229862975</v>
      </c>
      <c r="R464" s="6">
        <f t="shared" si="175"/>
        <v>-6.0229862974665593E-2</v>
      </c>
      <c r="S464" s="4">
        <f t="shared" si="176"/>
        <v>3.6276363939469931E-3</v>
      </c>
      <c r="U464">
        <v>3.5</v>
      </c>
      <c r="V464">
        <v>4.5</v>
      </c>
      <c r="W464" s="12">
        <f>INDEX($I$508:$I$511,MATCH($V464,$E$508:$E$511,0))-INDEX($I$504:$I$507,MATCH($U464,$E$504:$E$507,0))</f>
        <v>1.1904761904761904E-2</v>
      </c>
      <c r="Y464">
        <f t="shared" si="178"/>
        <v>26474.980065428445</v>
      </c>
      <c r="Z464" s="6">
        <f t="shared" si="164"/>
        <v>1.9934571555495495E-2</v>
      </c>
      <c r="AA464" s="4">
        <f t="shared" si="179"/>
        <v>3.973871431011701E-4</v>
      </c>
      <c r="AC464">
        <f t="shared" si="180"/>
        <v>26475.560108169841</v>
      </c>
      <c r="AD464" s="6">
        <f t="shared" si="181"/>
        <v>-0.56010816984053236</v>
      </c>
      <c r="AE464" s="4">
        <f t="shared" si="182"/>
        <v>0.31372116192211064</v>
      </c>
      <c r="AG464">
        <f t="shared" si="183"/>
        <v>26475.138604019703</v>
      </c>
      <c r="AH464" s="6">
        <f t="shared" si="166"/>
        <v>-0.13860401970305247</v>
      </c>
      <c r="AI464" s="4">
        <f t="shared" si="184"/>
        <v>1.9211074277844159E-2</v>
      </c>
      <c r="AK464">
        <f t="shared" si="185"/>
        <v>26475.529371075518</v>
      </c>
      <c r="AL464" s="6">
        <f t="shared" si="186"/>
        <v>-0.52937107551770168</v>
      </c>
      <c r="AM464" s="4">
        <f t="shared" si="187"/>
        <v>0.28023373559476822</v>
      </c>
    </row>
    <row r="465" spans="1:39" x14ac:dyDescent="0.25">
      <c r="A465" s="6">
        <v>26639.9</v>
      </c>
      <c r="B465">
        <v>2</v>
      </c>
      <c r="C465">
        <f t="shared" si="191"/>
        <v>3</v>
      </c>
      <c r="D465" s="10">
        <v>2</v>
      </c>
      <c r="E465">
        <f t="shared" si="188"/>
        <v>26640.419738279263</v>
      </c>
      <c r="F465" s="6">
        <f t="shared" si="189"/>
        <v>-0.51973827926121885</v>
      </c>
      <c r="G465" s="4">
        <f t="shared" si="190"/>
        <v>0.2701278789294127</v>
      </c>
      <c r="H465" s="6"/>
      <c r="I465">
        <f t="shared" si="169"/>
        <v>26641.600209094075</v>
      </c>
      <c r="J465" s="6">
        <f t="shared" si="170"/>
        <v>-1.700209094073216</v>
      </c>
      <c r="K465" s="4">
        <f t="shared" si="171"/>
        <v>2.8907109635692656</v>
      </c>
      <c r="M465">
        <f t="shared" si="172"/>
        <v>26640.719713647744</v>
      </c>
      <c r="N465" s="6">
        <f t="shared" si="162"/>
        <v>-0.81971364774290123</v>
      </c>
      <c r="O465" s="4">
        <f t="shared" si="173"/>
        <v>0.67193046429597314</v>
      </c>
      <c r="Q465">
        <f t="shared" si="174"/>
        <v>26641.45965518531</v>
      </c>
      <c r="R465" s="6">
        <f t="shared" si="175"/>
        <v>-1.5596551853086567</v>
      </c>
      <c r="S465" s="4">
        <f t="shared" si="176"/>
        <v>2.4325242970601799</v>
      </c>
      <c r="U465">
        <v>3.5</v>
      </c>
      <c r="V465">
        <v>4.5</v>
      </c>
      <c r="W465" s="12">
        <f t="shared" ref="W465:W468" si="192">INDEX($I$508:$I$511,MATCH($V465,$E$508:$E$511,0))-INDEX($I$504:$I$507,MATCH($U465,$E$504:$E$507,0))</f>
        <v>1.1904761904761904E-2</v>
      </c>
      <c r="Y465">
        <f t="shared" si="178"/>
        <v>26639.705546066802</v>
      </c>
      <c r="Z465" s="6">
        <f t="shared" si="164"/>
        <v>0.1944539331998385</v>
      </c>
      <c r="AA465" s="4">
        <f t="shared" si="179"/>
        <v>3.7812332136887256E-2</v>
      </c>
      <c r="AC465">
        <f t="shared" si="180"/>
        <v>26639.209841946893</v>
      </c>
      <c r="AD465" s="6">
        <f t="shared" si="181"/>
        <v>0.6901580531084619</v>
      </c>
      <c r="AE465" s="4">
        <f t="shared" si="182"/>
        <v>0.47631813827046254</v>
      </c>
      <c r="AG465">
        <f t="shared" si="183"/>
        <v>26639.548577659858</v>
      </c>
      <c r="AH465" s="6">
        <f t="shared" si="166"/>
        <v>0.35142234014347196</v>
      </c>
      <c r="AI465" s="4">
        <f t="shared" si="184"/>
        <v>0.1234976611519141</v>
      </c>
      <c r="AK465">
        <f t="shared" si="185"/>
        <v>26639.22242150925</v>
      </c>
      <c r="AL465" s="6">
        <f t="shared" si="186"/>
        <v>0.67757849075132981</v>
      </c>
      <c r="AM465" s="4">
        <f t="shared" si="187"/>
        <v>0.45911261112884993</v>
      </c>
    </row>
    <row r="466" spans="1:39" x14ac:dyDescent="0.25">
      <c r="A466" s="6">
        <v>26643.200000000001</v>
      </c>
      <c r="B466">
        <v>2</v>
      </c>
      <c r="C466">
        <f t="shared" si="191"/>
        <v>3</v>
      </c>
      <c r="D466" s="10">
        <v>2</v>
      </c>
      <c r="E466">
        <f t="shared" si="188"/>
        <v>26640.419738279263</v>
      </c>
      <c r="F466" s="6">
        <f t="shared" si="189"/>
        <v>2.7802617207380536</v>
      </c>
      <c r="G466" s="4">
        <f>F466^2</f>
        <v>7.7298552358013222</v>
      </c>
      <c r="H466" s="6"/>
      <c r="I466">
        <f t="shared" si="169"/>
        <v>26641.600209094075</v>
      </c>
      <c r="J466" s="6">
        <f t="shared" si="170"/>
        <v>1.5997909059260564</v>
      </c>
      <c r="K466" s="4">
        <f t="shared" si="171"/>
        <v>2.5593309426837125</v>
      </c>
      <c r="M466">
        <f t="shared" si="172"/>
        <v>26640.719713647744</v>
      </c>
      <c r="N466" s="6">
        <f t="shared" si="162"/>
        <v>2.4802863522563712</v>
      </c>
      <c r="O466" s="4">
        <f t="shared" si="173"/>
        <v>6.1518203891892158</v>
      </c>
      <c r="Q466">
        <f t="shared" si="174"/>
        <v>26641.45965518531</v>
      </c>
      <c r="R466" s="6">
        <f t="shared" si="175"/>
        <v>1.7403448146906157</v>
      </c>
      <c r="S466" s="4">
        <f t="shared" si="176"/>
        <v>3.0288000740205137</v>
      </c>
      <c r="U466">
        <v>1.5</v>
      </c>
      <c r="V466">
        <v>2.5</v>
      </c>
      <c r="W466" s="12">
        <f t="shared" si="192"/>
        <v>-0.05</v>
      </c>
      <c r="Y466">
        <f t="shared" si="178"/>
        <v>26642.399970728762</v>
      </c>
      <c r="Z466" s="6">
        <f t="shared" si="164"/>
        <v>0.8000292712385999</v>
      </c>
      <c r="AA466" s="4">
        <f t="shared" si="179"/>
        <v>0.64004683483856528</v>
      </c>
      <c r="AC466">
        <f t="shared" si="180"/>
        <v>26642.209821224544</v>
      </c>
      <c r="AD466" s="6">
        <f t="shared" si="181"/>
        <v>0.99017877545702504</v>
      </c>
      <c r="AE466" s="4">
        <f t="shared" si="182"/>
        <v>0.98045400736557364</v>
      </c>
      <c r="AG466">
        <f t="shared" si="183"/>
        <v>26642.457147447425</v>
      </c>
      <c r="AH466" s="6">
        <f t="shared" si="166"/>
        <v>0.74285255257564131</v>
      </c>
      <c r="AI466" s="4">
        <f t="shared" si="184"/>
        <v>0.55182991486814592</v>
      </c>
      <c r="AK466">
        <f t="shared" si="185"/>
        <v>26642.289465378712</v>
      </c>
      <c r="AL466" s="6">
        <f t="shared" si="186"/>
        <v>0.91053462128911633</v>
      </c>
      <c r="AM466" s="4">
        <f t="shared" si="187"/>
        <v>0.8290732965661145</v>
      </c>
    </row>
    <row r="467" spans="1:39" x14ac:dyDescent="0.25">
      <c r="A467" s="6">
        <v>26803.55</v>
      </c>
      <c r="B467">
        <v>2</v>
      </c>
      <c r="C467">
        <f>B467+1</f>
        <v>3</v>
      </c>
      <c r="D467">
        <v>1</v>
      </c>
      <c r="E467">
        <f t="shared" si="188"/>
        <v>26803.441287395559</v>
      </c>
      <c r="F467" s="6">
        <f t="shared" si="189"/>
        <v>0.10871260444037034</v>
      </c>
      <c r="G467" s="4">
        <f t="shared" ref="G467" si="193">F467^2</f>
        <v>1.1818430364208429E-2</v>
      </c>
      <c r="H467" s="6"/>
      <c r="I467">
        <f t="shared" si="169"/>
        <v>26804.493919517241</v>
      </c>
      <c r="J467" s="6">
        <f t="shared" si="170"/>
        <v>-0.9439195172417385</v>
      </c>
      <c r="K467" s="4">
        <f t="shared" si="171"/>
        <v>0.89098405502987665</v>
      </c>
      <c r="M467">
        <f t="shared" si="172"/>
        <v>26805.091149054449</v>
      </c>
      <c r="N467" s="6">
        <f t="shared" si="162"/>
        <v>-1.5411490544502158</v>
      </c>
      <c r="O467" s="4">
        <f t="shared" si="173"/>
        <v>2.3751404080327942</v>
      </c>
      <c r="Q467">
        <f t="shared" si="174"/>
        <v>26804.995229883607</v>
      </c>
      <c r="R467" s="6">
        <f t="shared" si="175"/>
        <v>-1.4452298836076807</v>
      </c>
      <c r="S467" s="4">
        <f t="shared" si="176"/>
        <v>2.0886894164726701</v>
      </c>
      <c r="U467">
        <v>3.5</v>
      </c>
      <c r="V467">
        <v>4.5</v>
      </c>
      <c r="W467" s="12">
        <f t="shared" si="192"/>
        <v>1.1904761904761904E-2</v>
      </c>
      <c r="Y467">
        <f t="shared" si="178"/>
        <v>26804.431026705148</v>
      </c>
      <c r="Z467" s="6">
        <f t="shared" si="164"/>
        <v>-0.88102670514854253</v>
      </c>
      <c r="AA467" s="4">
        <f t="shared" si="179"/>
        <v>0.77620805518489688</v>
      </c>
      <c r="AC467">
        <f t="shared" si="180"/>
        <v>26804.173464462227</v>
      </c>
      <c r="AD467" s="6">
        <f t="shared" si="181"/>
        <v>-0.62346446222727536</v>
      </c>
      <c r="AE467" s="4">
        <f t="shared" si="182"/>
        <v>0.38870793566034567</v>
      </c>
      <c r="AG467">
        <f t="shared" si="183"/>
        <v>26803.958551300006</v>
      </c>
      <c r="AH467" s="6">
        <f t="shared" si="166"/>
        <v>-0.40855130000636564</v>
      </c>
      <c r="AI467" s="4">
        <f t="shared" si="184"/>
        <v>0.16691416473689138</v>
      </c>
      <c r="AK467">
        <f t="shared" si="185"/>
        <v>26803.930849077551</v>
      </c>
      <c r="AL467" s="6">
        <f t="shared" si="186"/>
        <v>-0.3808490775518294</v>
      </c>
      <c r="AM467" s="4">
        <f t="shared" si="187"/>
        <v>0.14504601987207935</v>
      </c>
    </row>
    <row r="468" spans="1:39" x14ac:dyDescent="0.25">
      <c r="A468" s="6">
        <v>26806.32</v>
      </c>
      <c r="B468">
        <v>2</v>
      </c>
      <c r="C468">
        <f t="shared" ref="C468" si="194">B468+1</f>
        <v>3</v>
      </c>
      <c r="D468">
        <v>1</v>
      </c>
      <c r="E468">
        <f t="shared" si="188"/>
        <v>26803.441287395559</v>
      </c>
      <c r="F468" s="6">
        <f t="shared" si="189"/>
        <v>2.8787126044408069</v>
      </c>
      <c r="G468" s="4">
        <f t="shared" ref="G468" si="195">F468^2</f>
        <v>8.2869862589663743</v>
      </c>
      <c r="H468" s="6"/>
      <c r="I468">
        <f t="shared" si="169"/>
        <v>26804.493919517241</v>
      </c>
      <c r="J468" s="6">
        <f t="shared" si="170"/>
        <v>1.8260804827586981</v>
      </c>
      <c r="K468" s="4">
        <f t="shared" si="171"/>
        <v>3.3345699295122397</v>
      </c>
      <c r="M468">
        <f t="shared" si="172"/>
        <v>26805.091149054449</v>
      </c>
      <c r="N468" s="6">
        <f t="shared" si="162"/>
        <v>1.2288509455502208</v>
      </c>
      <c r="O468" s="4">
        <f t="shared" si="173"/>
        <v>1.5100746463796717</v>
      </c>
      <c r="Q468">
        <f t="shared" si="174"/>
        <v>26804.995229883607</v>
      </c>
      <c r="R468" s="6">
        <f t="shared" si="175"/>
        <v>1.3247701163927559</v>
      </c>
      <c r="S468" s="4">
        <f t="shared" si="176"/>
        <v>1.7550158612872759</v>
      </c>
      <c r="U468">
        <v>1.5</v>
      </c>
      <c r="V468">
        <v>2.5</v>
      </c>
      <c r="W468" s="12">
        <f t="shared" si="192"/>
        <v>-0.05</v>
      </c>
      <c r="Y468">
        <f t="shared" si="178"/>
        <v>26807.125451367108</v>
      </c>
      <c r="Z468" s="6">
        <f t="shared" si="164"/>
        <v>-0.80545136710861698</v>
      </c>
      <c r="AA468" s="4">
        <f t="shared" si="179"/>
        <v>0.64875190477714006</v>
      </c>
      <c r="AC468">
        <f t="shared" si="180"/>
        <v>26807.173443739877</v>
      </c>
      <c r="AD468" s="6">
        <f t="shared" si="181"/>
        <v>-0.85344373987754807</v>
      </c>
      <c r="AE468" s="4">
        <f t="shared" si="182"/>
        <v>0.72836621713617589</v>
      </c>
      <c r="AG468">
        <f t="shared" si="183"/>
        <v>26806.867121087573</v>
      </c>
      <c r="AH468" s="6">
        <f t="shared" si="166"/>
        <v>-0.54712108757303213</v>
      </c>
      <c r="AI468" s="4">
        <f t="shared" si="184"/>
        <v>0.29934148446709746</v>
      </c>
      <c r="AK468">
        <f t="shared" si="185"/>
        <v>26806.997892947013</v>
      </c>
      <c r="AL468" s="6">
        <f t="shared" si="186"/>
        <v>-0.67789294701287872</v>
      </c>
      <c r="AM468" s="4">
        <f t="shared" si="187"/>
        <v>0.45953884760980562</v>
      </c>
    </row>
    <row r="469" spans="1:39" x14ac:dyDescent="0.25">
      <c r="A469" s="6"/>
      <c r="F469" s="6"/>
      <c r="G469" s="4">
        <f>SUM(G461:G468)</f>
        <v>74.441385381795385</v>
      </c>
      <c r="H469" s="6"/>
      <c r="J469" s="6"/>
      <c r="K469" s="4">
        <f>SUM(K461:K468)</f>
        <v>55.988198180803309</v>
      </c>
      <c r="O469" s="4">
        <f>SUM(O461:O468)</f>
        <v>61.084260287080028</v>
      </c>
      <c r="S469" s="4">
        <f>SUM(S461:S468)</f>
        <v>54.256100574705314</v>
      </c>
      <c r="AA469" s="4">
        <f>SUM(AA461:AA468)</f>
        <v>5.0601468326290791</v>
      </c>
      <c r="AE469" s="4">
        <f>SUM(AE461:AE468)</f>
        <v>3.6749308230907287</v>
      </c>
      <c r="AI469" s="4">
        <f>SUM(AI461:AI468)</f>
        <v>4.0078812664188677</v>
      </c>
      <c r="AM469" s="4">
        <f>SUM(AM461:AM468)</f>
        <v>3.3189840835750943</v>
      </c>
    </row>
    <row r="470" spans="1:39" ht="18" x14ac:dyDescent="0.35">
      <c r="A470" t="s">
        <v>29</v>
      </c>
      <c r="E470">
        <v>4507.9956018449993</v>
      </c>
      <c r="I470">
        <v>4506.9703395363713</v>
      </c>
      <c r="M470">
        <v>4507.2019186366797</v>
      </c>
      <c r="Q470">
        <v>4506.8507315553161</v>
      </c>
      <c r="Y470">
        <v>4508.6729010419194</v>
      </c>
      <c r="AC470">
        <v>4509.1098931185652</v>
      </c>
      <c r="AG470">
        <v>4508.9918613424516</v>
      </c>
      <c r="AK470">
        <v>4509.2138999700774</v>
      </c>
    </row>
    <row r="471" spans="1:39" ht="18" x14ac:dyDescent="0.35">
      <c r="A471" t="s">
        <v>30</v>
      </c>
      <c r="E471">
        <v>27.170258186048994</v>
      </c>
      <c r="I471">
        <v>25.902294326747494</v>
      </c>
      <c r="M471">
        <v>27.395239234451378</v>
      </c>
      <c r="Q471">
        <v>26.30131224170665</v>
      </c>
      <c r="Y471">
        <v>27.454246773058649</v>
      </c>
      <c r="AC471">
        <v>27.931899998654035</v>
      </c>
      <c r="AG471">
        <v>27.40166227335844</v>
      </c>
      <c r="AK471">
        <v>27.789863639578879</v>
      </c>
    </row>
    <row r="472" spans="1:39" ht="18" x14ac:dyDescent="0.35">
      <c r="A472" s="9" t="s">
        <v>60</v>
      </c>
      <c r="I472">
        <v>0.31166435261172576</v>
      </c>
      <c r="Q472">
        <v>0.23865421866932743</v>
      </c>
      <c r="AC472">
        <v>-0.10949072819102063</v>
      </c>
      <c r="AK472">
        <v>-8.4614761215136447E-2</v>
      </c>
    </row>
    <row r="473" spans="1:39" ht="18" x14ac:dyDescent="0.35">
      <c r="A473" s="9" t="s">
        <v>61</v>
      </c>
      <c r="M473">
        <v>-0.15623685823023947</v>
      </c>
      <c r="Q473">
        <v>-7.082375331687614E-2</v>
      </c>
      <c r="AG473">
        <v>5.219103612435208E-2</v>
      </c>
      <c r="AK473">
        <v>3.3264095080681733E-2</v>
      </c>
    </row>
    <row r="474" spans="1:39" x14ac:dyDescent="0.25">
      <c r="A474" s="9" t="s">
        <v>62</v>
      </c>
      <c r="Y474">
        <v>43.525321462473755</v>
      </c>
      <c r="AC474">
        <v>48.46120371592972</v>
      </c>
      <c r="AG474">
        <v>46.984588876084572</v>
      </c>
      <c r="AK474">
        <v>49.544554814360993</v>
      </c>
    </row>
    <row r="475" spans="1:39" x14ac:dyDescent="0.25">
      <c r="A475" s="6"/>
      <c r="F475" s="6"/>
      <c r="G475" s="4"/>
      <c r="H475" s="6"/>
    </row>
    <row r="476" spans="1:39" ht="17.25" x14ac:dyDescent="0.25">
      <c r="A476" s="6" t="s">
        <v>41</v>
      </c>
      <c r="E476" t="s">
        <v>59</v>
      </c>
      <c r="F476" s="6"/>
      <c r="G476" s="4"/>
      <c r="H476" s="6"/>
      <c r="I476" t="s">
        <v>63</v>
      </c>
      <c r="M476" t="s">
        <v>64</v>
      </c>
      <c r="Q476" t="s">
        <v>65</v>
      </c>
      <c r="U476" t="s">
        <v>33</v>
      </c>
      <c r="V476" t="s">
        <v>56</v>
      </c>
      <c r="W476" t="s">
        <v>67</v>
      </c>
      <c r="Y476" t="s">
        <v>66</v>
      </c>
      <c r="AC476" t="s">
        <v>68</v>
      </c>
      <c r="AG476" t="s">
        <v>69</v>
      </c>
      <c r="AK476" t="s">
        <v>70</v>
      </c>
    </row>
    <row r="477" spans="1:39" x14ac:dyDescent="0.25">
      <c r="A477" s="6">
        <v>17856.57</v>
      </c>
      <c r="B477">
        <v>1</v>
      </c>
      <c r="C477">
        <f>B477+1</f>
        <v>2</v>
      </c>
      <c r="D477">
        <v>2</v>
      </c>
      <c r="E477">
        <f t="shared" ref="E477:E488" si="196">2*(E$490-E$491*($D477+0.5))*($C477)</f>
        <v>17859.267364237614</v>
      </c>
      <c r="F477" s="6">
        <f t="shared" ref="F477:F488" si="197">$A477-E477</f>
        <v>-2.6973642376142379</v>
      </c>
      <c r="G477" s="4">
        <f t="shared" ref="G477:G478" si="198">F477^2</f>
        <v>7.2757738303602393</v>
      </c>
      <c r="H477" s="6"/>
      <c r="I477">
        <f>2*(I$490-I$491*($D477+0.5)-I$492*($D477+0.5)^2)*($C477)</f>
        <v>17858.910903065018</v>
      </c>
      <c r="J477" s="6">
        <f>$A477-I477</f>
        <v>-2.3409030650182103</v>
      </c>
      <c r="K477" s="4">
        <f>J477^2</f>
        <v>5.4798271598116512</v>
      </c>
      <c r="M477">
        <f>2*(M$490-M$491*($D477+0.5))*($C477)-2*M$493*$C477^3</f>
        <v>17860.982761532963</v>
      </c>
      <c r="N477" s="6">
        <f t="shared" ref="N477:N488" si="199">$A477-M477</f>
        <v>-4.4127615329634864</v>
      </c>
      <c r="O477" s="4">
        <f t="shared" ref="O477" si="200">N477^2</f>
        <v>19.472464346802258</v>
      </c>
      <c r="Q477">
        <f>2*(Q$490-Q$491*($D477+0.5)-Q$492*($D477+0.5)^2)*($C477)-2*Q$493*$C477^3</f>
        <v>17860.918486696795</v>
      </c>
      <c r="R477" s="6">
        <f>$A477-Q477</f>
        <v>-4.3484866967955895</v>
      </c>
      <c r="S477" s="4">
        <f>R477^2</f>
        <v>18.909336552208217</v>
      </c>
      <c r="U477">
        <v>2.5</v>
      </c>
      <c r="V477">
        <v>3.5</v>
      </c>
      <c r="W477" s="12">
        <f t="shared" ref="W477:W482" si="201">INDEX($I$504:$I$507,MATCH($V477,$E$504:$E$507,0))-INDEX($I$501:$I$503,MATCH($U477,$E$501:$E$503,0))</f>
        <v>2.1428571428571422E-2</v>
      </c>
      <c r="Y477">
        <f>2*(Y$490-Y$491*($D477+0.5))*($C477)-Y$494*$W477</f>
        <v>17857.365864669129</v>
      </c>
      <c r="Z477" s="6">
        <f t="shared" ref="Z477:Z488" si="202">$A477-Y477</f>
        <v>-0.79586466912951437</v>
      </c>
      <c r="AA477" s="4">
        <f t="shared" ref="AA477" si="203">Z477^2</f>
        <v>0.63340057156863139</v>
      </c>
      <c r="AC477">
        <f>2*(AC$490-AC$491*($D477+0.5)-AC$492*($D477+0.5)^2)*($C477)-AC$494*$W477</f>
        <v>17856.66211675134</v>
      </c>
      <c r="AD477" s="6">
        <f>$A477-AC477</f>
        <v>-9.2116751340654446E-2</v>
      </c>
      <c r="AE477" s="4">
        <f>AD477^2</f>
        <v>8.4854958775559628E-3</v>
      </c>
      <c r="AG477">
        <f>2*(AG$490-AG$491*($D477+0.5))*($C477)-2*AG$493*$C477^3-AG$494*$W477</f>
        <v>17858.017725966183</v>
      </c>
      <c r="AH477" s="6">
        <f t="shared" ref="AH477:AH488" si="204">$A477-AG477</f>
        <v>-1.4477259661834978</v>
      </c>
      <c r="AI477" s="4">
        <f t="shared" ref="AI477" si="205">AH477^2</f>
        <v>2.095910473161942</v>
      </c>
      <c r="AK477">
        <f>2*(AK$490-AK$491*($D477+0.5)-AK$492*($D477+0.5)^2)*($C477)-2*AK$493*$C477^3-AK$494*$W477</f>
        <v>17856.751161073007</v>
      </c>
      <c r="AL477" s="6">
        <f>$A477-AK477</f>
        <v>-0.18116107300738804</v>
      </c>
      <c r="AM477" s="4">
        <f>AL477^2</f>
        <v>3.281933437318818E-2</v>
      </c>
    </row>
    <row r="478" spans="1:39" x14ac:dyDescent="0.25">
      <c r="A478" s="6">
        <v>17968.419999999998</v>
      </c>
      <c r="B478">
        <v>1</v>
      </c>
      <c r="C478">
        <f t="shared" ref="C478" si="206">B478+1</f>
        <v>2</v>
      </c>
      <c r="D478">
        <v>1</v>
      </c>
      <c r="E478">
        <f t="shared" si="196"/>
        <v>17970.738041719505</v>
      </c>
      <c r="F478" s="6">
        <f t="shared" si="197"/>
        <v>-2.3180417195071641</v>
      </c>
      <c r="G478" s="4">
        <f t="shared" si="198"/>
        <v>5.3733174133757302</v>
      </c>
      <c r="H478" s="6"/>
      <c r="I478">
        <f t="shared" ref="I478:I488" si="207">2*(I$490-I$491*($D478+0.5)-I$492*($D478+0.5)^2)*($C478)</f>
        <v>17970.60519831784</v>
      </c>
      <c r="J478" s="6">
        <f t="shared" ref="J478:J488" si="208">$A478-I478</f>
        <v>-2.1851983178421506</v>
      </c>
      <c r="K478" s="4">
        <f t="shared" ref="K478:K488" si="209">J478^2</f>
        <v>4.7750916883001642</v>
      </c>
      <c r="M478">
        <f t="shared" ref="M478:M488" si="210">2*(M$490-M$491*($D478+0.5))*($C478)-2*M$493*$C478^3</f>
        <v>17971.95069033089</v>
      </c>
      <c r="N478" s="6">
        <f t="shared" si="199"/>
        <v>-3.5306903308919573</v>
      </c>
      <c r="O478" s="4">
        <f t="shared" ref="O478:O487" si="211">N478^2</f>
        <v>12.465774212653958</v>
      </c>
      <c r="Q478">
        <f t="shared" ref="Q478:Q488" si="212">2*(Q$490-Q$491*($D478+0.5)-Q$492*($D478+0.5)^2)*($C478)-2*Q$493*$C478^3</f>
        <v>17971.917067257098</v>
      </c>
      <c r="R478" s="6">
        <f t="shared" ref="R478:R488" si="213">$A478-Q478</f>
        <v>-3.4970672570998431</v>
      </c>
      <c r="S478" s="4">
        <f t="shared" ref="S478:S488" si="214">R478^2</f>
        <v>12.22947940067982</v>
      </c>
      <c r="U478">
        <v>2.5</v>
      </c>
      <c r="V478">
        <v>3.5</v>
      </c>
      <c r="W478" s="12">
        <f t="shared" si="201"/>
        <v>2.1428571428571422E-2</v>
      </c>
      <c r="Y478">
        <f t="shared" ref="Y478:Y488" si="215">2*(Y$490-Y$491*($D478+0.5))*($C478)-Y$494*$W478</f>
        <v>17968.237233470747</v>
      </c>
      <c r="Z478" s="6">
        <f t="shared" si="202"/>
        <v>0.18276652925123926</v>
      </c>
      <c r="AA478" s="4">
        <f t="shared" ref="AA478:AA488" si="216">Z478^2</f>
        <v>3.3403604214544094E-2</v>
      </c>
      <c r="AC478">
        <f t="shared" ref="AC478:AC488" si="217">2*(AC$490-AC$491*($D478+0.5)-AC$492*($D478+0.5)^2)*($C478)-AC$494*$W478</f>
        <v>17967.958349538276</v>
      </c>
      <c r="AD478" s="6">
        <f t="shared" ref="AD478:AD488" si="218">$A478-AC478</f>
        <v>0.46165046172245638</v>
      </c>
      <c r="AE478" s="4">
        <f t="shared" ref="AE478:AE488" si="219">AD478^2</f>
        <v>0.21312114880855718</v>
      </c>
      <c r="AG478">
        <f t="shared" ref="AG478:AG488" si="220">2*(AG$490-AG$491*($D478+0.5))*($C478)-2*AG$493*$C478^3-AG$494*$W478</f>
        <v>17968.70575595785</v>
      </c>
      <c r="AH478" s="6">
        <f t="shared" si="204"/>
        <v>-0.28575595785150654</v>
      </c>
      <c r="AI478" s="4">
        <f t="shared" ref="AI478:AI488" si="221">AH478^2</f>
        <v>8.1656467447631984E-2</v>
      </c>
      <c r="AK478">
        <f t="shared" ref="AK478:AK488" si="222">2*(AK$490-AK$491*($D478+0.5)-AK$492*($D478+0.5)^2)*($C478)-2*AK$493*$C478^3-AK$494*$W478</f>
        <v>17968.017648509522</v>
      </c>
      <c r="AL478" s="6">
        <f t="shared" ref="AL478:AL488" si="223">$A478-AK478</f>
        <v>0.40235149047657615</v>
      </c>
      <c r="AM478" s="4">
        <f t="shared" ref="AM478:AM488" si="224">AL478^2</f>
        <v>0.16188672188872236</v>
      </c>
    </row>
    <row r="479" spans="1:39" x14ac:dyDescent="0.25">
      <c r="A479" s="8">
        <v>17982.5</v>
      </c>
      <c r="B479">
        <v>1</v>
      </c>
      <c r="C479">
        <f>B479+1</f>
        <v>2</v>
      </c>
      <c r="D479">
        <v>1</v>
      </c>
      <c r="E479">
        <f t="shared" si="196"/>
        <v>17970.738041719505</v>
      </c>
      <c r="F479" s="6">
        <f t="shared" si="197"/>
        <v>11.761958280494582</v>
      </c>
      <c r="G479" s="4">
        <f t="shared" ref="G479:G481" si="225">F479^2</f>
        <v>138.34366259209506</v>
      </c>
      <c r="H479" s="6"/>
      <c r="I479">
        <f t="shared" si="207"/>
        <v>17970.60519831784</v>
      </c>
      <c r="J479" s="6">
        <f t="shared" si="208"/>
        <v>11.894801682159596</v>
      </c>
      <c r="K479" s="4">
        <f t="shared" si="209"/>
        <v>141.48630705790674</v>
      </c>
      <c r="M479">
        <f t="shared" si="210"/>
        <v>17971.95069033089</v>
      </c>
      <c r="N479" s="6">
        <f t="shared" si="199"/>
        <v>10.549309669109789</v>
      </c>
      <c r="O479" s="4">
        <f t="shared" si="211"/>
        <v>111.28793449477328</v>
      </c>
      <c r="Q479">
        <f t="shared" si="212"/>
        <v>17971.917067257098</v>
      </c>
      <c r="R479" s="6">
        <f t="shared" si="213"/>
        <v>10.582932742901903</v>
      </c>
      <c r="S479" s="4">
        <f t="shared" si="214"/>
        <v>111.9984654407852</v>
      </c>
      <c r="U479">
        <v>0.5</v>
      </c>
      <c r="V479">
        <v>1.5</v>
      </c>
      <c r="W479" s="12">
        <f t="shared" si="201"/>
        <v>-0.25</v>
      </c>
      <c r="Y479">
        <f t="shared" si="215"/>
        <v>17983.261235392929</v>
      </c>
      <c r="Z479" s="6">
        <f t="shared" si="202"/>
        <v>-0.76123539292893838</v>
      </c>
      <c r="AA479" s="4">
        <f t="shared" si="216"/>
        <v>0.57947932344767517</v>
      </c>
      <c r="AC479">
        <f t="shared" si="217"/>
        <v>17983.121642302845</v>
      </c>
      <c r="AD479" s="6">
        <f t="shared" si="218"/>
        <v>-0.62164230284543009</v>
      </c>
      <c r="AE479" s="4">
        <f t="shared" si="219"/>
        <v>0.38643915268696943</v>
      </c>
      <c r="AG479">
        <f t="shared" si="220"/>
        <v>17983.629625470479</v>
      </c>
      <c r="AH479" s="6">
        <f t="shared" si="204"/>
        <v>-1.1296254704793682</v>
      </c>
      <c r="AI479" s="4">
        <f t="shared" si="221"/>
        <v>1.276053703555734</v>
      </c>
      <c r="AK479">
        <f t="shared" si="222"/>
        <v>17983.166617031377</v>
      </c>
      <c r="AL479" s="6">
        <f t="shared" si="223"/>
        <v>-0.66661703137651784</v>
      </c>
      <c r="AM479" s="4">
        <f t="shared" si="224"/>
        <v>0.44437826652124135</v>
      </c>
    </row>
    <row r="480" spans="1:39" x14ac:dyDescent="0.25">
      <c r="A480" s="6">
        <v>18070.07</v>
      </c>
      <c r="B480">
        <v>1</v>
      </c>
      <c r="C480">
        <f t="shared" ref="C480:C481" si="226">B480+1</f>
        <v>2</v>
      </c>
      <c r="D480">
        <v>0</v>
      </c>
      <c r="E480">
        <f t="shared" si="196"/>
        <v>18082.208719201393</v>
      </c>
      <c r="F480" s="6">
        <f t="shared" si="197"/>
        <v>-12.138719201393542</v>
      </c>
      <c r="G480" s="4">
        <f t="shared" si="225"/>
        <v>147.34850385028028</v>
      </c>
      <c r="H480" s="6"/>
      <c r="I480">
        <f t="shared" si="207"/>
        <v>18082.77159332201</v>
      </c>
      <c r="J480" s="6">
        <f t="shared" si="208"/>
        <v>-12.701593322010012</v>
      </c>
      <c r="K480" s="4">
        <f t="shared" si="209"/>
        <v>161.33047291772934</v>
      </c>
      <c r="M480">
        <f t="shared" si="210"/>
        <v>18082.918619128814</v>
      </c>
      <c r="N480" s="6">
        <f t="shared" si="199"/>
        <v>-12.84861912881388</v>
      </c>
      <c r="O480" s="4">
        <f t="shared" si="211"/>
        <v>165.08701351732194</v>
      </c>
      <c r="Q480">
        <f t="shared" si="212"/>
        <v>18082.962459624847</v>
      </c>
      <c r="R480" s="6">
        <f t="shared" si="213"/>
        <v>-12.892459624847106</v>
      </c>
      <c r="S480" s="4">
        <f t="shared" si="214"/>
        <v>166.21551517831278</v>
      </c>
      <c r="U480">
        <v>1.5</v>
      </c>
      <c r="V480">
        <v>1.5</v>
      </c>
      <c r="W480" s="12">
        <f t="shared" si="201"/>
        <v>0.2</v>
      </c>
      <c r="Y480">
        <f t="shared" si="215"/>
        <v>18069.224390481453</v>
      </c>
      <c r="Z480" s="6">
        <f t="shared" si="202"/>
        <v>0.84560951854655286</v>
      </c>
      <c r="AA480" s="4">
        <f t="shared" si="216"/>
        <v>0.71505545785653291</v>
      </c>
      <c r="AC480">
        <f t="shared" si="217"/>
        <v>18070.187431622086</v>
      </c>
      <c r="AD480" s="6">
        <f t="shared" si="218"/>
        <v>-0.11743162208586</v>
      </c>
      <c r="AE480" s="4">
        <f t="shared" si="219"/>
        <v>1.3790185865716242E-2</v>
      </c>
      <c r="AG480">
        <f t="shared" si="220"/>
        <v>18069.57545074384</v>
      </c>
      <c r="AH480" s="6">
        <f t="shared" si="204"/>
        <v>0.49454925616009859</v>
      </c>
      <c r="AI480" s="4">
        <f t="shared" si="221"/>
        <v>0.24457896676850682</v>
      </c>
      <c r="AK480">
        <f t="shared" si="222"/>
        <v>18070.207583848089</v>
      </c>
      <c r="AL480" s="6">
        <f t="shared" si="223"/>
        <v>-0.13758384808897972</v>
      </c>
      <c r="AM480" s="4">
        <f t="shared" si="224"/>
        <v>1.8929315254971449E-2</v>
      </c>
    </row>
    <row r="481" spans="1:39" x14ac:dyDescent="0.25">
      <c r="A481" s="6">
        <v>18080.13</v>
      </c>
      <c r="B481">
        <v>1</v>
      </c>
      <c r="C481">
        <f t="shared" si="226"/>
        <v>2</v>
      </c>
      <c r="D481">
        <v>0</v>
      </c>
      <c r="E481">
        <f t="shared" si="196"/>
        <v>18082.208719201393</v>
      </c>
      <c r="F481" s="6">
        <f t="shared" si="197"/>
        <v>-2.0787192013922322</v>
      </c>
      <c r="G481" s="4">
        <f t="shared" si="225"/>
        <v>4.3210735182367594</v>
      </c>
      <c r="H481" s="6"/>
      <c r="I481">
        <f t="shared" si="207"/>
        <v>18082.77159332201</v>
      </c>
      <c r="J481" s="6">
        <f t="shared" si="208"/>
        <v>-2.6415933220087027</v>
      </c>
      <c r="K481" s="4">
        <f t="shared" si="209"/>
        <v>6.9780152788809735</v>
      </c>
      <c r="M481">
        <f t="shared" si="210"/>
        <v>18082.918619128814</v>
      </c>
      <c r="N481" s="6">
        <f t="shared" si="199"/>
        <v>-2.7886191288125701</v>
      </c>
      <c r="O481" s="4">
        <f t="shared" si="211"/>
        <v>7.7763966455793776</v>
      </c>
      <c r="Q481">
        <f t="shared" si="212"/>
        <v>18082.962459624847</v>
      </c>
      <c r="R481" s="6">
        <f t="shared" si="213"/>
        <v>-2.8324596248457965</v>
      </c>
      <c r="S481" s="4">
        <f t="shared" si="214"/>
        <v>8.0228275263815902</v>
      </c>
      <c r="U481">
        <v>2.5</v>
      </c>
      <c r="V481">
        <v>3.5</v>
      </c>
      <c r="W481" s="12">
        <f t="shared" si="201"/>
        <v>2.1428571428571422E-2</v>
      </c>
      <c r="Y481">
        <f t="shared" si="215"/>
        <v>18079.108602272361</v>
      </c>
      <c r="Z481" s="6">
        <f t="shared" si="202"/>
        <v>1.0213977276398509</v>
      </c>
      <c r="AA481" s="4">
        <f t="shared" si="216"/>
        <v>1.0432533180278512</v>
      </c>
      <c r="AC481">
        <f t="shared" si="217"/>
        <v>18080.163282125093</v>
      </c>
      <c r="AD481" s="6">
        <f t="shared" si="218"/>
        <v>-3.3282125092227943E-2</v>
      </c>
      <c r="AE481" s="4">
        <f t="shared" si="219"/>
        <v>1.107699850654709E-3</v>
      </c>
      <c r="AG481">
        <f t="shared" si="220"/>
        <v>18079.39378594952</v>
      </c>
      <c r="AH481" s="6">
        <f t="shared" si="204"/>
        <v>0.73621405048106681</v>
      </c>
      <c r="AI481" s="4">
        <f t="shared" si="221"/>
        <v>0.54201112812573882</v>
      </c>
      <c r="AK481">
        <f t="shared" si="222"/>
        <v>18080.174010507206</v>
      </c>
      <c r="AL481" s="6">
        <f t="shared" si="223"/>
        <v>-4.4010507204802707E-2</v>
      </c>
      <c r="AM481" s="4">
        <f t="shared" si="224"/>
        <v>1.936924744423991E-3</v>
      </c>
    </row>
    <row r="482" spans="1:39" x14ac:dyDescent="0.25">
      <c r="A482" s="6">
        <v>18095.95</v>
      </c>
      <c r="B482">
        <v>1</v>
      </c>
      <c r="C482">
        <f>B482+1</f>
        <v>2</v>
      </c>
      <c r="D482">
        <v>0</v>
      </c>
      <c r="E482">
        <f t="shared" si="196"/>
        <v>18082.208719201393</v>
      </c>
      <c r="F482" s="6">
        <f t="shared" si="197"/>
        <v>13.741280798607477</v>
      </c>
      <c r="G482" s="4">
        <f t="shared" ref="G482" si="227">F482^2</f>
        <v>188.82279798617853</v>
      </c>
      <c r="H482" s="6"/>
      <c r="I482">
        <f t="shared" si="207"/>
        <v>18082.77159332201</v>
      </c>
      <c r="J482" s="6">
        <f t="shared" si="208"/>
        <v>13.178406677991006</v>
      </c>
      <c r="K482" s="4">
        <f t="shared" si="209"/>
        <v>173.67040257051795</v>
      </c>
      <c r="M482">
        <f t="shared" si="210"/>
        <v>18082.918619128814</v>
      </c>
      <c r="N482" s="6">
        <f t="shared" si="199"/>
        <v>13.031380871187139</v>
      </c>
      <c r="O482" s="4">
        <f t="shared" si="211"/>
        <v>169.81688740994207</v>
      </c>
      <c r="Q482">
        <f t="shared" si="212"/>
        <v>18082.962459624847</v>
      </c>
      <c r="R482" s="6">
        <f t="shared" si="213"/>
        <v>12.987540375153912</v>
      </c>
      <c r="S482" s="4">
        <f t="shared" si="214"/>
        <v>168.67620499625303</v>
      </c>
      <c r="U482">
        <v>0.5</v>
      </c>
      <c r="V482">
        <v>1.5</v>
      </c>
      <c r="W482" s="12">
        <f t="shared" si="201"/>
        <v>-0.25</v>
      </c>
      <c r="Y482">
        <f t="shared" si="215"/>
        <v>18094.132604194543</v>
      </c>
      <c r="Z482" s="6">
        <f t="shared" si="202"/>
        <v>1.817395805457636</v>
      </c>
      <c r="AA482" s="4">
        <f t="shared" si="216"/>
        <v>3.3029275136950096</v>
      </c>
      <c r="AC482">
        <f t="shared" si="217"/>
        <v>18095.326574889663</v>
      </c>
      <c r="AD482" s="6">
        <f t="shared" si="218"/>
        <v>0.62342511033784831</v>
      </c>
      <c r="AE482" s="4">
        <f t="shared" si="219"/>
        <v>0.38865886819975831</v>
      </c>
      <c r="AG482">
        <f t="shared" si="220"/>
        <v>18094.31765546215</v>
      </c>
      <c r="AH482" s="6">
        <f t="shared" si="204"/>
        <v>1.6323445378511678</v>
      </c>
      <c r="AI482" s="4">
        <f t="shared" si="221"/>
        <v>2.6645486902525426</v>
      </c>
      <c r="AK482">
        <f t="shared" si="222"/>
        <v>18095.322979029061</v>
      </c>
      <c r="AL482" s="6">
        <f t="shared" si="223"/>
        <v>0.62702097094006604</v>
      </c>
      <c r="AM482" s="4">
        <f t="shared" si="224"/>
        <v>0.39315529799862314</v>
      </c>
    </row>
    <row r="483" spans="1:39" x14ac:dyDescent="0.25">
      <c r="A483" s="6">
        <v>26455.8</v>
      </c>
      <c r="B483">
        <v>2</v>
      </c>
      <c r="C483">
        <f t="shared" ref="C483:C486" si="228">B483+1</f>
        <v>3</v>
      </c>
      <c r="D483">
        <v>4</v>
      </c>
      <c r="E483">
        <f t="shared" si="196"/>
        <v>26454.489013910752</v>
      </c>
      <c r="F483" s="6">
        <f t="shared" si="197"/>
        <v>1.310986089247308</v>
      </c>
      <c r="G483" s="4">
        <f t="shared" ref="G483" si="229">F483^2</f>
        <v>1.7186845261999506</v>
      </c>
      <c r="H483" s="6"/>
      <c r="I483">
        <f t="shared" si="207"/>
        <v>26455.407917720178</v>
      </c>
      <c r="J483" s="6">
        <f t="shared" si="208"/>
        <v>0.39208227982089738</v>
      </c>
      <c r="K483" s="4">
        <f t="shared" si="209"/>
        <v>0.15372851414955246</v>
      </c>
      <c r="M483">
        <f t="shared" si="210"/>
        <v>26455.174862464672</v>
      </c>
      <c r="N483" s="6">
        <f t="shared" si="199"/>
        <v>0.62513753532766714</v>
      </c>
      <c r="O483" s="4">
        <f t="shared" si="211"/>
        <v>0.39079693807555027</v>
      </c>
      <c r="Q483">
        <f t="shared" si="212"/>
        <v>26455.254411473263</v>
      </c>
      <c r="R483" s="6">
        <f t="shared" si="213"/>
        <v>0.54558852673653746</v>
      </c>
      <c r="S483" s="4">
        <f t="shared" si="214"/>
        <v>0.29766684050654546</v>
      </c>
      <c r="U483">
        <v>3.5</v>
      </c>
      <c r="V483">
        <v>4.5</v>
      </c>
      <c r="W483" s="12">
        <f t="shared" ref="W483:W488" si="230">INDEX($I$508:$I$511,MATCH($V483,$E$508:$E$511,0))-INDEX($I$504:$I$507,MATCH($U483,$E$504:$E$507,0))</f>
        <v>1.1904761904761904E-2</v>
      </c>
      <c r="Y483">
        <f t="shared" si="215"/>
        <v>26454.554901268486</v>
      </c>
      <c r="Z483" s="6">
        <f t="shared" si="202"/>
        <v>1.2450987315132807</v>
      </c>
      <c r="AA483" s="4">
        <f t="shared" si="216"/>
        <v>1.5502708512159806</v>
      </c>
      <c r="AC483">
        <f t="shared" si="217"/>
        <v>26456.324222255975</v>
      </c>
      <c r="AD483" s="6">
        <f t="shared" si="218"/>
        <v>-0.52422225597547367</v>
      </c>
      <c r="AE483" s="4">
        <f t="shared" si="219"/>
        <v>0.27480897366001505</v>
      </c>
      <c r="AG483">
        <f t="shared" si="220"/>
        <v>26454.810021113615</v>
      </c>
      <c r="AH483" s="6">
        <f t="shared" si="204"/>
        <v>0.98997888638405129</v>
      </c>
      <c r="AI483" s="4">
        <f t="shared" si="221"/>
        <v>0.98005819548620632</v>
      </c>
      <c r="AK483">
        <f t="shared" si="222"/>
        <v>26456.31671121129</v>
      </c>
      <c r="AL483" s="6">
        <f t="shared" si="223"/>
        <v>-0.51671121129038511</v>
      </c>
      <c r="AM483" s="4">
        <f t="shared" si="224"/>
        <v>0.26699047587317698</v>
      </c>
    </row>
    <row r="484" spans="1:39" x14ac:dyDescent="0.25">
      <c r="A484" s="6">
        <v>26621.8</v>
      </c>
      <c r="B484">
        <v>2</v>
      </c>
      <c r="C484">
        <f t="shared" si="228"/>
        <v>3</v>
      </c>
      <c r="D484">
        <v>3</v>
      </c>
      <c r="E484">
        <f t="shared" si="196"/>
        <v>26621.695030133589</v>
      </c>
      <c r="F484" s="6">
        <f t="shared" si="197"/>
        <v>0.10496986641010153</v>
      </c>
      <c r="G484" s="4">
        <f t="shared" ref="G484:G485" si="231">F484^2</f>
        <v>1.1018672854154562E-2</v>
      </c>
      <c r="H484" s="6"/>
      <c r="I484">
        <f t="shared" si="207"/>
        <v>26621.533061345333</v>
      </c>
      <c r="J484" s="6">
        <f t="shared" si="208"/>
        <v>0.26693865466586431</v>
      </c>
      <c r="K484" s="4">
        <f t="shared" si="209"/>
        <v>7.1256245354821557E-2</v>
      </c>
      <c r="M484">
        <f t="shared" si="210"/>
        <v>26621.626755661557</v>
      </c>
      <c r="N484" s="6">
        <f t="shared" si="199"/>
        <v>0.17324433844260057</v>
      </c>
      <c r="O484" s="4">
        <f t="shared" si="211"/>
        <v>3.0013600802414327E-2</v>
      </c>
      <c r="Q484">
        <f t="shared" si="212"/>
        <v>26621.611846891363</v>
      </c>
      <c r="R484" s="6">
        <f t="shared" si="213"/>
        <v>0.18815310863647028</v>
      </c>
      <c r="S484" s="4">
        <f t="shared" si="214"/>
        <v>3.5401592289567387E-2</v>
      </c>
      <c r="U484">
        <v>3.5</v>
      </c>
      <c r="V484">
        <v>4.5</v>
      </c>
      <c r="W484" s="12">
        <f t="shared" si="230"/>
        <v>1.1904761904761904E-2</v>
      </c>
      <c r="Y484">
        <f t="shared" si="215"/>
        <v>26620.861954470907</v>
      </c>
      <c r="Z484" s="6">
        <f t="shared" si="202"/>
        <v>0.93804552909205086</v>
      </c>
      <c r="AA484" s="4">
        <f t="shared" si="216"/>
        <v>0.87992941464958563</v>
      </c>
      <c r="AC484">
        <f t="shared" si="217"/>
        <v>26620.542472036759</v>
      </c>
      <c r="AD484" s="6">
        <f t="shared" si="218"/>
        <v>1.2575279632401362</v>
      </c>
      <c r="AE484" s="4">
        <f t="shared" si="219"/>
        <v>1.5813765783308853</v>
      </c>
      <c r="AG484">
        <f t="shared" si="220"/>
        <v>26620.842066101119</v>
      </c>
      <c r="AH484" s="6">
        <f t="shared" si="204"/>
        <v>0.957933898880583</v>
      </c>
      <c r="AI484" s="4">
        <f t="shared" si="221"/>
        <v>0.91763735462455498</v>
      </c>
      <c r="AK484">
        <f t="shared" si="222"/>
        <v>26620.546818682571</v>
      </c>
      <c r="AL484" s="6">
        <f t="shared" si="223"/>
        <v>1.2531813174282433</v>
      </c>
      <c r="AM484" s="4">
        <f t="shared" si="224"/>
        <v>1.5704634143511875</v>
      </c>
    </row>
    <row r="485" spans="1:39" x14ac:dyDescent="0.25">
      <c r="A485" s="6">
        <v>26785.63</v>
      </c>
      <c r="B485">
        <v>2</v>
      </c>
      <c r="C485">
        <f t="shared" si="228"/>
        <v>3</v>
      </c>
      <c r="D485">
        <v>2</v>
      </c>
      <c r="E485">
        <f t="shared" si="196"/>
        <v>26788.901046356419</v>
      </c>
      <c r="F485" s="6">
        <f t="shared" si="197"/>
        <v>-3.2710463564180827</v>
      </c>
      <c r="G485" s="4">
        <f t="shared" si="231"/>
        <v>10.699744265836015</v>
      </c>
      <c r="H485" s="6"/>
      <c r="I485">
        <f t="shared" si="207"/>
        <v>26788.366354597529</v>
      </c>
      <c r="J485" s="6">
        <f t="shared" si="208"/>
        <v>-2.7363545975276793</v>
      </c>
      <c r="K485" s="4">
        <f t="shared" si="209"/>
        <v>7.487636483410868</v>
      </c>
      <c r="M485">
        <f t="shared" si="210"/>
        <v>26788.078648858442</v>
      </c>
      <c r="N485" s="6">
        <f t="shared" si="199"/>
        <v>-2.4486488584407198</v>
      </c>
      <c r="O485" s="4">
        <f t="shared" si="211"/>
        <v>5.9958812319430406</v>
      </c>
      <c r="Q485">
        <f t="shared" si="212"/>
        <v>26788.03950002063</v>
      </c>
      <c r="R485" s="6">
        <f t="shared" si="213"/>
        <v>-2.4095000206289114</v>
      </c>
      <c r="S485" s="4">
        <f t="shared" si="214"/>
        <v>5.8056903494107246</v>
      </c>
      <c r="U485">
        <v>3.5</v>
      </c>
      <c r="V485">
        <v>4.5</v>
      </c>
      <c r="W485" s="12">
        <f t="shared" si="230"/>
        <v>1.1904761904761904E-2</v>
      </c>
      <c r="Y485">
        <f t="shared" si="215"/>
        <v>26787.169007673328</v>
      </c>
      <c r="Z485" s="6">
        <f t="shared" si="202"/>
        <v>-1.5390076733274327</v>
      </c>
      <c r="AA485" s="4">
        <f t="shared" si="216"/>
        <v>2.3685446185607177</v>
      </c>
      <c r="AC485">
        <f t="shared" si="217"/>
        <v>26786.123771517348</v>
      </c>
      <c r="AD485" s="6">
        <f t="shared" si="218"/>
        <v>-0.4937715173473407</v>
      </c>
      <c r="AE485" s="4">
        <f t="shared" si="219"/>
        <v>0.24381031134349518</v>
      </c>
      <c r="AG485">
        <f t="shared" si="220"/>
        <v>26786.874111088619</v>
      </c>
      <c r="AH485" s="6">
        <f t="shared" si="204"/>
        <v>-1.2441110886175011</v>
      </c>
      <c r="AI485" s="4">
        <f t="shared" si="221"/>
        <v>1.5478124008210237</v>
      </c>
      <c r="AK485">
        <f t="shared" si="222"/>
        <v>26786.111737995587</v>
      </c>
      <c r="AL485" s="6">
        <f t="shared" si="223"/>
        <v>-0.48173799558571773</v>
      </c>
      <c r="AM485" s="4">
        <f t="shared" si="224"/>
        <v>0.23207149639094499</v>
      </c>
    </row>
    <row r="486" spans="1:39" x14ac:dyDescent="0.25">
      <c r="A486" s="6">
        <v>26789.51</v>
      </c>
      <c r="B486">
        <v>2</v>
      </c>
      <c r="C486">
        <f t="shared" si="228"/>
        <v>3</v>
      </c>
      <c r="D486">
        <v>2</v>
      </c>
      <c r="E486">
        <f t="shared" si="196"/>
        <v>26788.901046356419</v>
      </c>
      <c r="F486" s="6">
        <f t="shared" si="197"/>
        <v>0.60895364357929793</v>
      </c>
      <c r="G486" s="4">
        <f t="shared" ref="G486:G488" si="232">F486^2</f>
        <v>0.37082454002850262</v>
      </c>
      <c r="H486" s="6"/>
      <c r="I486">
        <f t="shared" si="207"/>
        <v>26788.366354597529</v>
      </c>
      <c r="J486" s="6">
        <f t="shared" si="208"/>
        <v>1.1436454024697014</v>
      </c>
      <c r="K486" s="4">
        <f t="shared" si="209"/>
        <v>1.3079248065900853</v>
      </c>
      <c r="M486">
        <f t="shared" si="210"/>
        <v>26788.078648858442</v>
      </c>
      <c r="N486" s="6">
        <f t="shared" si="199"/>
        <v>1.4313511415566609</v>
      </c>
      <c r="O486" s="4">
        <f t="shared" si="211"/>
        <v>2.0487660904355565</v>
      </c>
      <c r="Q486">
        <f t="shared" si="212"/>
        <v>26788.03950002063</v>
      </c>
      <c r="R486" s="6">
        <f t="shared" si="213"/>
        <v>1.4704999793684692</v>
      </c>
      <c r="S486" s="4">
        <f t="shared" si="214"/>
        <v>2.1623701893226683</v>
      </c>
      <c r="U486">
        <v>1.5</v>
      </c>
      <c r="V486">
        <v>2.5</v>
      </c>
      <c r="W486" s="12">
        <f t="shared" si="230"/>
        <v>-0.05</v>
      </c>
      <c r="Y486">
        <f t="shared" si="215"/>
        <v>26790.59553442751</v>
      </c>
      <c r="Z486" s="6">
        <f t="shared" si="202"/>
        <v>-1.0855344275114476</v>
      </c>
      <c r="AA486" s="4">
        <f t="shared" si="216"/>
        <v>1.1783849933126063</v>
      </c>
      <c r="AC486">
        <f t="shared" si="217"/>
        <v>26789.582066358391</v>
      </c>
      <c r="AD486" s="6">
        <f t="shared" si="218"/>
        <v>-7.2066358392476104E-2</v>
      </c>
      <c r="AE486" s="4">
        <f t="shared" si="219"/>
        <v>5.193560011952811E-3</v>
      </c>
      <c r="AG486">
        <f t="shared" si="220"/>
        <v>26790.277800626587</v>
      </c>
      <c r="AH486" s="6">
        <f t="shared" si="204"/>
        <v>-0.76780062658872339</v>
      </c>
      <c r="AI486" s="4">
        <f t="shared" si="221"/>
        <v>0.58951780219003624</v>
      </c>
      <c r="AK486">
        <f t="shared" si="222"/>
        <v>26789.566765904081</v>
      </c>
      <c r="AL486" s="6">
        <f t="shared" si="223"/>
        <v>-5.6765904082567431E-2</v>
      </c>
      <c r="AM486" s="4">
        <f t="shared" si="224"/>
        <v>3.2223678663112457E-3</v>
      </c>
    </row>
    <row r="487" spans="1:39" x14ac:dyDescent="0.25">
      <c r="A487" s="6">
        <v>26952.98</v>
      </c>
      <c r="B487">
        <v>2</v>
      </c>
      <c r="C487">
        <f>B487+1</f>
        <v>3</v>
      </c>
      <c r="D487">
        <v>1</v>
      </c>
      <c r="E487">
        <f t="shared" si="196"/>
        <v>26956.107062579256</v>
      </c>
      <c r="F487" s="6">
        <f t="shared" si="197"/>
        <v>-3.1270625792567444</v>
      </c>
      <c r="G487" s="4">
        <f t="shared" ref="G487" si="233">F487^2</f>
        <v>9.778520374587842</v>
      </c>
      <c r="H487" s="6"/>
      <c r="I487">
        <f t="shared" si="207"/>
        <v>26955.907797476761</v>
      </c>
      <c r="J487" s="6">
        <f t="shared" si="208"/>
        <v>-2.9277974767610431</v>
      </c>
      <c r="K487" s="4">
        <f t="shared" si="209"/>
        <v>8.5719980649283301</v>
      </c>
      <c r="M487">
        <f t="shared" si="210"/>
        <v>26954.53054205533</v>
      </c>
      <c r="N487" s="6">
        <f t="shared" si="199"/>
        <v>-1.5505420553308795</v>
      </c>
      <c r="O487" s="4">
        <f t="shared" si="211"/>
        <v>2.4041806653497084</v>
      </c>
      <c r="Q487">
        <f t="shared" si="212"/>
        <v>26954.537370861086</v>
      </c>
      <c r="R487" s="6">
        <f t="shared" si="213"/>
        <v>-1.5573708610863832</v>
      </c>
      <c r="S487" s="4">
        <f t="shared" si="214"/>
        <v>2.4254039989609426</v>
      </c>
      <c r="U487">
        <v>3.5</v>
      </c>
      <c r="V487">
        <v>4.5</v>
      </c>
      <c r="W487" s="12">
        <f t="shared" si="230"/>
        <v>1.1904761904761904E-2</v>
      </c>
      <c r="Y487">
        <f t="shared" si="215"/>
        <v>26953.476060875757</v>
      </c>
      <c r="Z487" s="6">
        <f t="shared" si="202"/>
        <v>-0.49606087575739366</v>
      </c>
      <c r="AA487" s="4">
        <f t="shared" si="216"/>
        <v>0.24607639245719234</v>
      </c>
      <c r="AC487">
        <f t="shared" si="217"/>
        <v>26953.068120697753</v>
      </c>
      <c r="AD487" s="6">
        <f t="shared" si="218"/>
        <v>-8.8120697753765853E-2</v>
      </c>
      <c r="AE487" s="4">
        <f t="shared" si="219"/>
        <v>7.7652573726105546E-3</v>
      </c>
      <c r="AG487">
        <f t="shared" si="220"/>
        <v>26952.906156076118</v>
      </c>
      <c r="AH487" s="6">
        <f t="shared" si="204"/>
        <v>7.3843923881213414E-2</v>
      </c>
      <c r="AI487" s="4">
        <f t="shared" si="221"/>
        <v>5.4529250941744408E-3</v>
      </c>
      <c r="AK487">
        <f t="shared" si="222"/>
        <v>26953.011469150359</v>
      </c>
      <c r="AL487" s="6">
        <f t="shared" si="223"/>
        <v>-3.1469150359043851E-2</v>
      </c>
      <c r="AM487" s="4">
        <f t="shared" si="224"/>
        <v>9.9030742432010981E-4</v>
      </c>
    </row>
    <row r="488" spans="1:39" x14ac:dyDescent="0.25">
      <c r="A488" s="6">
        <v>26956.3</v>
      </c>
      <c r="B488">
        <v>2</v>
      </c>
      <c r="C488">
        <f t="shared" ref="C488" si="234">B488+1</f>
        <v>3</v>
      </c>
      <c r="D488">
        <v>1</v>
      </c>
      <c r="E488">
        <f t="shared" si="196"/>
        <v>26956.107062579256</v>
      </c>
      <c r="F488" s="6">
        <f t="shared" si="197"/>
        <v>0.1929374207429646</v>
      </c>
      <c r="G488" s="4">
        <f t="shared" si="232"/>
        <v>3.722484832294775E-2</v>
      </c>
      <c r="H488" s="6"/>
      <c r="I488">
        <f t="shared" si="207"/>
        <v>26955.907797476761</v>
      </c>
      <c r="J488" s="6">
        <f t="shared" si="208"/>
        <v>0.39220252323866589</v>
      </c>
      <c r="K488" s="4">
        <f t="shared" si="209"/>
        <v>0.15382281923477625</v>
      </c>
      <c r="M488">
        <f t="shared" si="210"/>
        <v>26954.53054205533</v>
      </c>
      <c r="N488" s="6">
        <f t="shared" si="199"/>
        <v>1.7694579446688294</v>
      </c>
      <c r="O488" s="4">
        <f t="shared" ref="O488" si="235">N488^2</f>
        <v>3.1309814179516384</v>
      </c>
      <c r="Q488">
        <f t="shared" si="212"/>
        <v>26954.537370861086</v>
      </c>
      <c r="R488" s="6">
        <f t="shared" si="213"/>
        <v>1.7626291389133257</v>
      </c>
      <c r="S488" s="4">
        <f t="shared" si="214"/>
        <v>3.106861481346332</v>
      </c>
      <c r="U488">
        <v>1.5</v>
      </c>
      <c r="V488">
        <v>2.5</v>
      </c>
      <c r="W488" s="12">
        <f t="shared" si="230"/>
        <v>-0.05</v>
      </c>
      <c r="Y488">
        <f t="shared" si="215"/>
        <v>26956.902587629938</v>
      </c>
      <c r="Z488" s="6">
        <f t="shared" si="202"/>
        <v>-0.60258762993908022</v>
      </c>
      <c r="AA488" s="4">
        <f t="shared" si="216"/>
        <v>0.3631118517555979</v>
      </c>
      <c r="AC488">
        <f t="shared" si="217"/>
        <v>26956.526415538796</v>
      </c>
      <c r="AD488" s="6">
        <f t="shared" si="218"/>
        <v>-0.22641553879657295</v>
      </c>
      <c r="AE488" s="4">
        <f t="shared" si="219"/>
        <v>5.1263996208542426E-2</v>
      </c>
      <c r="AG488">
        <f t="shared" si="220"/>
        <v>26956.309845614087</v>
      </c>
      <c r="AH488" s="6">
        <f t="shared" si="204"/>
        <v>-9.8456140876805875E-3</v>
      </c>
      <c r="AI488" s="4">
        <f t="shared" si="221"/>
        <v>9.6936116763534451E-5</v>
      </c>
      <c r="AK488">
        <f t="shared" si="222"/>
        <v>26956.466497058853</v>
      </c>
      <c r="AL488" s="6">
        <f t="shared" si="223"/>
        <v>-0.16649705885356525</v>
      </c>
      <c r="AM488" s="4">
        <f t="shared" si="224"/>
        <v>2.7721270606887571E-2</v>
      </c>
    </row>
    <row r="489" spans="1:39" x14ac:dyDescent="0.25">
      <c r="A489" s="6"/>
      <c r="F489" s="6"/>
      <c r="G489" s="4">
        <f>SUM(G477:G488)</f>
        <v>514.10114641835582</v>
      </c>
      <c r="H489" s="6"/>
      <c r="J489" s="6"/>
      <c r="K489" s="4">
        <f>SUM(K477:K488)</f>
        <v>511.4664836068153</v>
      </c>
      <c r="O489" s="4">
        <f>SUM(O477:O488)</f>
        <v>499.90709057163082</v>
      </c>
      <c r="S489" s="4">
        <f>SUM(S477:S488)</f>
        <v>499.88522354645744</v>
      </c>
      <c r="AA489" s="4">
        <f>SUM(AA477:AA488)</f>
        <v>12.893837910761926</v>
      </c>
      <c r="AE489" s="4">
        <f>SUM(AE477:AE488)</f>
        <v>3.1758212282167131</v>
      </c>
      <c r="AI489" s="4">
        <f>SUM(AI477:AI488)</f>
        <v>10.945335043644853</v>
      </c>
      <c r="AM489" s="4">
        <f>SUM(AM477:AM488)</f>
        <v>3.1545651932939989</v>
      </c>
    </row>
    <row r="490" spans="1:39" ht="18" x14ac:dyDescent="0.35">
      <c r="A490" t="s">
        <v>29</v>
      </c>
      <c r="E490">
        <v>4534.4860144855847</v>
      </c>
      <c r="I490">
        <v>4534.7579570577136</v>
      </c>
      <c r="M490">
        <v>4535.0533783407445</v>
      </c>
      <c r="Q490">
        <v>4535.0707748957357</v>
      </c>
      <c r="Y490">
        <v>4533.9325980220192</v>
      </c>
      <c r="AC490">
        <v>4534.450903225953</v>
      </c>
      <c r="AG490">
        <v>4534.147696628148</v>
      </c>
      <c r="AK490">
        <v>4534.4647373455427</v>
      </c>
    </row>
    <row r="491" spans="1:39" ht="18" x14ac:dyDescent="0.35">
      <c r="A491" t="s">
        <v>30</v>
      </c>
      <c r="E491">
        <v>27.867669370472473</v>
      </c>
      <c r="I491">
        <v>28.159623688882011</v>
      </c>
      <c r="M491">
        <v>27.741982199481114</v>
      </c>
      <c r="Q491">
        <v>27.773051043799775</v>
      </c>
      <c r="Y491">
        <v>27.717842200403833</v>
      </c>
      <c r="AC491">
        <v>28.278408096672482</v>
      </c>
      <c r="AG491">
        <v>27.672007497916976</v>
      </c>
      <c r="AK491">
        <v>28.261559139711935</v>
      </c>
    </row>
    <row r="492" spans="1:39" ht="18" x14ac:dyDescent="0.35">
      <c r="A492" s="9" t="s">
        <v>60</v>
      </c>
      <c r="I492">
        <v>-5.9012468919419081E-2</v>
      </c>
      <c r="Q492">
        <v>-5.8514759312802266E-3</v>
      </c>
      <c r="AC492">
        <v>-0.1135874749844937</v>
      </c>
      <c r="AK492">
        <v>-0.11123432014580102</v>
      </c>
    </row>
    <row r="493" spans="1:39" ht="18" x14ac:dyDescent="0.35">
      <c r="A493" s="9" t="s">
        <v>61</v>
      </c>
      <c r="M493">
        <v>0.11318311470017244</v>
      </c>
      <c r="Q493">
        <v>0.11127433415196983</v>
      </c>
      <c r="AG493">
        <v>4.2174083909859848E-2</v>
      </c>
      <c r="AK493">
        <v>4.8177322872323177E-3</v>
      </c>
    </row>
    <row r="494" spans="1:39" x14ac:dyDescent="0.25">
      <c r="A494" s="9" t="s">
        <v>62</v>
      </c>
      <c r="Y494">
        <v>55.351586029090775</v>
      </c>
      <c r="AC494">
        <v>55.864762816834329</v>
      </c>
      <c r="AG494">
        <v>54.982677151801589</v>
      </c>
      <c r="AK494">
        <v>55.811989291053095</v>
      </c>
    </row>
    <row r="496" spans="1:39" x14ac:dyDescent="0.25">
      <c r="E496" s="23">
        <f>E490/E470</f>
        <v>1.0058763173215484</v>
      </c>
      <c r="I496" s="23">
        <f>I490/I470</f>
        <v>1.0061654760133614</v>
      </c>
      <c r="M496" s="23">
        <f>M490/M470</f>
        <v>1.0061793237149865</v>
      </c>
      <c r="Q496" s="23">
        <f>Q490/Q470</f>
        <v>1.0062615881956847</v>
      </c>
      <c r="Y496" s="23">
        <f>Y490/Y470</f>
        <v>1.0056024682948861</v>
      </c>
      <c r="AC496" s="23">
        <f>AC490/AC470</f>
        <v>1.0056199584193015</v>
      </c>
      <c r="AG496" s="23">
        <f>AG490/AG470</f>
        <v>1.0055790376339706</v>
      </c>
      <c r="AK496" s="23">
        <f>AK490/AK470</f>
        <v>1.0055998313532284</v>
      </c>
    </row>
    <row r="497" spans="1:15" x14ac:dyDescent="0.25">
      <c r="D497" t="s">
        <v>38</v>
      </c>
      <c r="E497">
        <f>$B$9/$B$8</f>
        <v>1.0056014593273488</v>
      </c>
    </row>
    <row r="500" spans="1:15" x14ac:dyDescent="0.25">
      <c r="A500" t="s">
        <v>18</v>
      </c>
      <c r="B500" t="s">
        <v>19</v>
      </c>
      <c r="C500" t="s">
        <v>31</v>
      </c>
      <c r="D500" t="s">
        <v>32</v>
      </c>
      <c r="E500" t="s">
        <v>33</v>
      </c>
      <c r="F500" t="s">
        <v>34</v>
      </c>
      <c r="G500" t="s">
        <v>35</v>
      </c>
      <c r="H500" t="s">
        <v>36</v>
      </c>
      <c r="I500" t="s">
        <v>37</v>
      </c>
      <c r="K500" s="9" t="s">
        <v>18</v>
      </c>
      <c r="L500" s="9" t="s">
        <v>33</v>
      </c>
      <c r="M500" s="9" t="s">
        <v>56</v>
      </c>
    </row>
    <row r="501" spans="1:15" x14ac:dyDescent="0.25">
      <c r="A501">
        <v>1</v>
      </c>
      <c r="B501">
        <f>A501+1</f>
        <v>2</v>
      </c>
      <c r="C501">
        <v>1.5</v>
      </c>
      <c r="D501">
        <f>C501+1</f>
        <v>2.5</v>
      </c>
      <c r="E501" s="10">
        <v>2.5</v>
      </c>
      <c r="F501">
        <f>E501+1</f>
        <v>3.5</v>
      </c>
      <c r="G501">
        <f t="shared" ref="G501:G511" si="236">E501*F501-C501*D501-A501*B501</f>
        <v>3</v>
      </c>
      <c r="H501">
        <f>G501+1</f>
        <v>4</v>
      </c>
      <c r="I501" s="11">
        <f t="shared" ref="I501:I511" si="237">(0.75*G501*H501-C501*D501*A501*B501)/(2*C501*(2*C501-1)*(2*A501-1)*(2*A501+3))</f>
        <v>0.05</v>
      </c>
      <c r="K501">
        <v>1</v>
      </c>
      <c r="L501" s="19">
        <v>2.5</v>
      </c>
      <c r="M501">
        <v>3.5</v>
      </c>
      <c r="N501" s="12">
        <f>INDEX($I$504:$I$507,MATCH($M501,$E$504:$E$507,0))-INDEX($I$501:$I$503,MATCH($L501,$E$501:$E$503,0))</f>
        <v>2.1428571428571422E-2</v>
      </c>
      <c r="O501" s="21">
        <v>0</v>
      </c>
    </row>
    <row r="502" spans="1:15" x14ac:dyDescent="0.25">
      <c r="A502">
        <v>1</v>
      </c>
      <c r="B502">
        <f t="shared" ref="B502:B511" si="238">A502+1</f>
        <v>2</v>
      </c>
      <c r="C502">
        <v>1.5</v>
      </c>
      <c r="D502">
        <f t="shared" ref="D502:D511" si="239">C502+1</f>
        <v>2.5</v>
      </c>
      <c r="E502" s="10">
        <v>1.5</v>
      </c>
      <c r="F502">
        <f t="shared" ref="F502:F511" si="240">E502+1</f>
        <v>2.5</v>
      </c>
      <c r="G502">
        <f t="shared" si="236"/>
        <v>-2</v>
      </c>
      <c r="H502">
        <f t="shared" ref="H502:H511" si="241">G502+1</f>
        <v>-1</v>
      </c>
      <c r="I502" s="11">
        <f t="shared" si="237"/>
        <v>-0.2</v>
      </c>
      <c r="K502">
        <v>1</v>
      </c>
      <c r="L502" s="19">
        <v>2.5</v>
      </c>
      <c r="M502">
        <v>2.5</v>
      </c>
      <c r="N502" s="12">
        <f t="shared" ref="N502:N508" si="242">INDEX($I$504:$I$507,MATCH($M502,$E$504:$E$507,0))-INDEX($I$501:$I$503,MATCH($L502,$E$501:$E$503,0))</f>
        <v>-0.22857142857142859</v>
      </c>
      <c r="O502" s="21">
        <v>0</v>
      </c>
    </row>
    <row r="503" spans="1:15" x14ac:dyDescent="0.25">
      <c r="A503">
        <v>1</v>
      </c>
      <c r="B503">
        <f t="shared" si="238"/>
        <v>2</v>
      </c>
      <c r="C503">
        <v>1.5</v>
      </c>
      <c r="D503">
        <f t="shared" si="239"/>
        <v>2.5</v>
      </c>
      <c r="E503" s="10">
        <v>0.5</v>
      </c>
      <c r="F503">
        <f t="shared" si="240"/>
        <v>1.5</v>
      </c>
      <c r="G503">
        <f t="shared" si="236"/>
        <v>-5</v>
      </c>
      <c r="H503">
        <f t="shared" si="241"/>
        <v>-4</v>
      </c>
      <c r="I503" s="11">
        <f t="shared" si="237"/>
        <v>0.25</v>
      </c>
      <c r="K503">
        <v>1</v>
      </c>
      <c r="L503" s="19">
        <v>2.5</v>
      </c>
      <c r="M503">
        <v>1.5</v>
      </c>
      <c r="N503" s="12">
        <f t="shared" si="242"/>
        <v>-0.05</v>
      </c>
      <c r="O503" s="21">
        <v>0</v>
      </c>
    </row>
    <row r="504" spans="1:15" x14ac:dyDescent="0.25">
      <c r="A504">
        <v>2</v>
      </c>
      <c r="B504">
        <f t="shared" si="238"/>
        <v>3</v>
      </c>
      <c r="C504">
        <v>1.5</v>
      </c>
      <c r="D504">
        <f t="shared" si="239"/>
        <v>2.5</v>
      </c>
      <c r="E504" s="10">
        <v>3.5</v>
      </c>
      <c r="F504">
        <f t="shared" si="240"/>
        <v>4.5</v>
      </c>
      <c r="G504">
        <f t="shared" si="236"/>
        <v>6</v>
      </c>
      <c r="H504">
        <f t="shared" si="241"/>
        <v>7</v>
      </c>
      <c r="I504" s="11">
        <f t="shared" si="237"/>
        <v>7.1428571428571425E-2</v>
      </c>
      <c r="K504">
        <v>1</v>
      </c>
      <c r="L504" s="19">
        <v>1.5</v>
      </c>
      <c r="M504">
        <v>2.5</v>
      </c>
      <c r="N504" s="12">
        <f t="shared" si="242"/>
        <v>2.1428571428571436E-2</v>
      </c>
      <c r="O504" s="21">
        <v>0</v>
      </c>
    </row>
    <row r="505" spans="1:15" x14ac:dyDescent="0.25">
      <c r="A505">
        <v>2</v>
      </c>
      <c r="B505">
        <f t="shared" si="238"/>
        <v>3</v>
      </c>
      <c r="C505">
        <v>1.5</v>
      </c>
      <c r="D505">
        <f t="shared" si="239"/>
        <v>2.5</v>
      </c>
      <c r="E505" s="10">
        <v>2.5</v>
      </c>
      <c r="F505">
        <f t="shared" si="240"/>
        <v>3.5</v>
      </c>
      <c r="G505">
        <f t="shared" si="236"/>
        <v>-1</v>
      </c>
      <c r="H505">
        <f t="shared" si="241"/>
        <v>0</v>
      </c>
      <c r="I505" s="11">
        <f t="shared" si="237"/>
        <v>-0.17857142857142858</v>
      </c>
      <c r="K505">
        <v>1</v>
      </c>
      <c r="L505" s="19">
        <v>1.5</v>
      </c>
      <c r="M505">
        <v>1.5</v>
      </c>
      <c r="N505" s="12">
        <f t="shared" si="242"/>
        <v>0.2</v>
      </c>
      <c r="O505" s="21">
        <v>0</v>
      </c>
    </row>
    <row r="506" spans="1:15" x14ac:dyDescent="0.25">
      <c r="A506">
        <v>2</v>
      </c>
      <c r="B506">
        <f t="shared" si="238"/>
        <v>3</v>
      </c>
      <c r="C506">
        <v>1.5</v>
      </c>
      <c r="D506">
        <f t="shared" si="239"/>
        <v>2.5</v>
      </c>
      <c r="E506" s="10">
        <v>1.5</v>
      </c>
      <c r="F506">
        <f t="shared" si="240"/>
        <v>2.5</v>
      </c>
      <c r="G506">
        <f t="shared" si="236"/>
        <v>-6</v>
      </c>
      <c r="H506">
        <f t="shared" si="241"/>
        <v>-5</v>
      </c>
      <c r="I506" s="11">
        <f t="shared" si="237"/>
        <v>0</v>
      </c>
      <c r="K506">
        <v>1</v>
      </c>
      <c r="L506" s="20">
        <v>1.5</v>
      </c>
      <c r="M506">
        <v>0.5</v>
      </c>
      <c r="N506" s="12">
        <f t="shared" si="242"/>
        <v>0.45</v>
      </c>
      <c r="O506" s="21">
        <v>0</v>
      </c>
    </row>
    <row r="507" spans="1:15" x14ac:dyDescent="0.25">
      <c r="A507">
        <v>2</v>
      </c>
      <c r="B507">
        <f t="shared" si="238"/>
        <v>3</v>
      </c>
      <c r="C507">
        <v>1.5</v>
      </c>
      <c r="D507">
        <f t="shared" si="239"/>
        <v>2.5</v>
      </c>
      <c r="E507" s="10">
        <v>0.5</v>
      </c>
      <c r="F507">
        <f t="shared" si="240"/>
        <v>1.5</v>
      </c>
      <c r="G507">
        <f t="shared" si="236"/>
        <v>-9</v>
      </c>
      <c r="H507">
        <f t="shared" si="241"/>
        <v>-8</v>
      </c>
      <c r="I507" s="11">
        <f t="shared" si="237"/>
        <v>0.25</v>
      </c>
      <c r="K507">
        <v>1</v>
      </c>
      <c r="L507" s="19">
        <v>0.5</v>
      </c>
      <c r="M507">
        <v>1.5</v>
      </c>
      <c r="N507" s="12">
        <f t="shared" si="242"/>
        <v>-0.25</v>
      </c>
      <c r="O507" s="21">
        <v>0</v>
      </c>
    </row>
    <row r="508" spans="1:15" x14ac:dyDescent="0.25">
      <c r="A508">
        <v>3</v>
      </c>
      <c r="B508">
        <f t="shared" si="238"/>
        <v>4</v>
      </c>
      <c r="C508">
        <v>1.5</v>
      </c>
      <c r="D508">
        <f t="shared" si="239"/>
        <v>2.5</v>
      </c>
      <c r="E508" s="10">
        <v>4.5</v>
      </c>
      <c r="F508">
        <f t="shared" si="240"/>
        <v>5.5</v>
      </c>
      <c r="G508">
        <f t="shared" si="236"/>
        <v>9</v>
      </c>
      <c r="H508">
        <f t="shared" si="241"/>
        <v>10</v>
      </c>
      <c r="I508" s="11">
        <f t="shared" si="237"/>
        <v>8.3333333333333329E-2</v>
      </c>
      <c r="K508">
        <v>1</v>
      </c>
      <c r="L508" s="19">
        <v>0.5</v>
      </c>
      <c r="M508">
        <v>0.5</v>
      </c>
      <c r="N508" s="12">
        <f t="shared" si="242"/>
        <v>0</v>
      </c>
      <c r="O508" s="22">
        <v>0</v>
      </c>
    </row>
    <row r="509" spans="1:15" x14ac:dyDescent="0.25">
      <c r="A509">
        <v>3</v>
      </c>
      <c r="B509">
        <f t="shared" si="238"/>
        <v>4</v>
      </c>
      <c r="C509">
        <v>1.5</v>
      </c>
      <c r="D509">
        <f t="shared" si="239"/>
        <v>2.5</v>
      </c>
      <c r="E509" s="10">
        <v>3.5</v>
      </c>
      <c r="F509">
        <f t="shared" si="240"/>
        <v>4.5</v>
      </c>
      <c r="G509">
        <f t="shared" si="236"/>
        <v>0</v>
      </c>
      <c r="H509">
        <f t="shared" si="241"/>
        <v>1</v>
      </c>
      <c r="I509" s="11">
        <f t="shared" si="237"/>
        <v>-0.16666666666666666</v>
      </c>
      <c r="K509">
        <v>2</v>
      </c>
      <c r="L509" s="5">
        <v>3.5</v>
      </c>
      <c r="M509">
        <v>4.5</v>
      </c>
      <c r="N509" s="12">
        <f>INDEX($I$508:$I$511,MATCH($M509,$E$508:$E$511,0))-INDEX($I$504:$I$507,MATCH($L509,$E$504:$E$507,0))</f>
        <v>1.1904761904761904E-2</v>
      </c>
      <c r="O509" s="22">
        <v>0</v>
      </c>
    </row>
    <row r="510" spans="1:15" x14ac:dyDescent="0.25">
      <c r="A510">
        <v>3</v>
      </c>
      <c r="B510">
        <f t="shared" si="238"/>
        <v>4</v>
      </c>
      <c r="C510">
        <v>1.5</v>
      </c>
      <c r="D510">
        <f t="shared" si="239"/>
        <v>2.5</v>
      </c>
      <c r="E510" s="10">
        <v>2.5</v>
      </c>
      <c r="F510">
        <f t="shared" si="240"/>
        <v>3.5</v>
      </c>
      <c r="G510">
        <f t="shared" si="236"/>
        <v>-7</v>
      </c>
      <c r="H510">
        <f t="shared" si="241"/>
        <v>-6</v>
      </c>
      <c r="I510" s="11">
        <f t="shared" si="237"/>
        <v>-0.05</v>
      </c>
      <c r="K510">
        <v>2</v>
      </c>
      <c r="L510" s="19">
        <v>3.5</v>
      </c>
      <c r="M510">
        <v>3.5</v>
      </c>
      <c r="N510" s="12">
        <f t="shared" ref="N510:N517" si="243">INDEX($I$508:$I$511,MATCH($M510,$E$508:$E$511,0))-INDEX($I$504:$I$507,MATCH($L510,$E$504:$E$507,0))</f>
        <v>-0.23809523809523808</v>
      </c>
      <c r="O510" s="18">
        <v>0</v>
      </c>
    </row>
    <row r="511" spans="1:15" x14ac:dyDescent="0.25">
      <c r="A511">
        <v>3</v>
      </c>
      <c r="B511">
        <f t="shared" si="238"/>
        <v>4</v>
      </c>
      <c r="C511">
        <v>1.5</v>
      </c>
      <c r="D511">
        <f t="shared" si="239"/>
        <v>2.5</v>
      </c>
      <c r="E511" s="10">
        <v>1.5</v>
      </c>
      <c r="F511">
        <f t="shared" si="240"/>
        <v>2.5</v>
      </c>
      <c r="G511">
        <f t="shared" si="236"/>
        <v>-12</v>
      </c>
      <c r="H511">
        <f t="shared" si="241"/>
        <v>-11</v>
      </c>
      <c r="I511" s="11">
        <f t="shared" si="237"/>
        <v>0.2</v>
      </c>
      <c r="K511">
        <v>2</v>
      </c>
      <c r="L511" s="19">
        <v>3.5</v>
      </c>
      <c r="M511">
        <v>2.5</v>
      </c>
      <c r="N511" s="12">
        <f t="shared" si="243"/>
        <v>-0.12142857142857143</v>
      </c>
      <c r="O511" s="18">
        <v>0</v>
      </c>
    </row>
    <row r="512" spans="1:15" x14ac:dyDescent="0.25">
      <c r="K512">
        <v>2</v>
      </c>
      <c r="L512" s="19">
        <v>2.5</v>
      </c>
      <c r="M512">
        <v>3.5</v>
      </c>
      <c r="N512" s="12">
        <f t="shared" si="243"/>
        <v>1.1904761904761918E-2</v>
      </c>
      <c r="O512" s="18">
        <v>0</v>
      </c>
    </row>
    <row r="513" spans="11:15" x14ac:dyDescent="0.25">
      <c r="K513">
        <v>2</v>
      </c>
      <c r="L513" s="19">
        <v>2.5</v>
      </c>
      <c r="M513">
        <v>2.5</v>
      </c>
      <c r="N513" s="12">
        <f t="shared" si="243"/>
        <v>0.12857142857142856</v>
      </c>
      <c r="O513" s="18">
        <v>0</v>
      </c>
    </row>
    <row r="514" spans="11:15" x14ac:dyDescent="0.25">
      <c r="K514">
        <v>2</v>
      </c>
      <c r="L514" s="19">
        <v>2.5</v>
      </c>
      <c r="M514">
        <v>1.5</v>
      </c>
      <c r="N514" s="12">
        <f t="shared" si="243"/>
        <v>0.37857142857142856</v>
      </c>
      <c r="O514" s="18">
        <v>0</v>
      </c>
    </row>
    <row r="515" spans="11:15" x14ac:dyDescent="0.25">
      <c r="K515">
        <v>2</v>
      </c>
      <c r="L515" s="19">
        <v>1.5</v>
      </c>
      <c r="M515">
        <v>2.5</v>
      </c>
      <c r="N515" s="12">
        <f t="shared" si="243"/>
        <v>-0.05</v>
      </c>
      <c r="O515" s="18">
        <v>0</v>
      </c>
    </row>
    <row r="516" spans="11:15" x14ac:dyDescent="0.25">
      <c r="K516">
        <v>2</v>
      </c>
      <c r="L516" s="19">
        <v>1.5</v>
      </c>
      <c r="M516">
        <v>1.5</v>
      </c>
      <c r="N516" s="12">
        <f t="shared" si="243"/>
        <v>0.2</v>
      </c>
      <c r="O516" s="18">
        <v>0</v>
      </c>
    </row>
    <row r="517" spans="11:15" x14ac:dyDescent="0.25">
      <c r="K517">
        <v>2</v>
      </c>
      <c r="L517" s="19">
        <v>0.5</v>
      </c>
      <c r="M517">
        <v>1.5</v>
      </c>
      <c r="N517" s="12">
        <f t="shared" si="243"/>
        <v>-4.9999999999999989E-2</v>
      </c>
      <c r="O517" s="18">
        <v>0</v>
      </c>
    </row>
    <row r="518" spans="11:15" x14ac:dyDescent="0.25">
      <c r="L518" s="19"/>
      <c r="O518" s="11"/>
    </row>
    <row r="519" spans="11:15" x14ac:dyDescent="0.25">
      <c r="L519" s="5"/>
    </row>
  </sheetData>
  <scenarios current="0">
    <scenario name="Bingo" count="5" user="Author" comment="Created by Author on 9/7/2018">
      <inputCells r="AK490" val="4534.46473734554"/>
      <inputCells r="AK491" val="28.2615591397119"/>
      <inputCells r="AK492" val="-0.111234320145801"/>
      <inputCells r="AK493" val="0.00481773228723232"/>
      <inputCells r="AK494" val="55.8119892910531"/>
    </scenario>
  </scenario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X30"/>
  <sheetViews>
    <sheetView workbookViewId="0">
      <selection activeCell="X25" sqref="X25"/>
    </sheetView>
  </sheetViews>
  <sheetFormatPr defaultRowHeight="15" x14ac:dyDescent="0.25"/>
  <cols>
    <col min="1" max="1" width="12.85546875" customWidth="1"/>
    <col min="3" max="3" width="10.7109375" customWidth="1"/>
    <col min="4" max="4" width="11" customWidth="1"/>
    <col min="5" max="5" width="11.5703125" customWidth="1"/>
    <col min="6" max="6" width="11.28515625" customWidth="1"/>
    <col min="7" max="7" width="10.7109375" customWidth="1"/>
    <col min="8" max="9" width="11.140625" customWidth="1"/>
    <col min="10" max="10" width="11.42578125" customWidth="1"/>
    <col min="11" max="11" width="11.28515625" customWidth="1"/>
    <col min="12" max="12" width="9.28515625" customWidth="1"/>
    <col min="13" max="13" width="10.140625" customWidth="1"/>
    <col min="14" max="14" width="9.5703125" bestFit="1" customWidth="1"/>
    <col min="15" max="15" width="10.140625" customWidth="1"/>
    <col min="16" max="16" width="10.42578125" customWidth="1"/>
  </cols>
  <sheetData>
    <row r="1" spans="1:20" x14ac:dyDescent="0.25">
      <c r="A1" t="s">
        <v>43</v>
      </c>
      <c r="C1" s="6">
        <v>18095.95</v>
      </c>
      <c r="D1" s="6">
        <v>18080.13</v>
      </c>
      <c r="E1" s="6">
        <v>18070.07</v>
      </c>
      <c r="F1" s="8">
        <v>17982.5</v>
      </c>
      <c r="G1" s="6">
        <v>17980.48</v>
      </c>
      <c r="H1" s="6">
        <v>17971</v>
      </c>
      <c r="I1" s="6">
        <v>17968.419999999998</v>
      </c>
      <c r="J1" s="6">
        <v>17868.490000000002</v>
      </c>
      <c r="K1" s="6">
        <v>17856.57</v>
      </c>
      <c r="N1" t="s">
        <v>83</v>
      </c>
    </row>
    <row r="2" spans="1:20" x14ac:dyDescent="0.25">
      <c r="A2" s="6">
        <v>17856.57</v>
      </c>
      <c r="C2">
        <f>$A$10/$A2</f>
        <v>1.0134057100551785</v>
      </c>
      <c r="D2">
        <f t="shared" ref="D2:D8" si="0">$A$9/$A2</f>
        <v>1.0125197616339532</v>
      </c>
      <c r="E2">
        <f t="shared" ref="E2:E7" si="1">$A$8/$A2</f>
        <v>1.0119563835607845</v>
      </c>
      <c r="F2">
        <f t="shared" ref="F2:F6" si="2">$A$7/$A2</f>
        <v>1.0070523062379841</v>
      </c>
      <c r="G2">
        <f t="shared" ref="G2:G5" si="3">$A$6/$A2</f>
        <v>1.0069391826089782</v>
      </c>
      <c r="H2">
        <f t="shared" ref="H2:H4" si="4">$A$5/$A2</f>
        <v>1.0064082855778014</v>
      </c>
      <c r="I2">
        <f t="shared" ref="I2:I3" si="5">$A$4/$A2</f>
        <v>1.0062638009427343</v>
      </c>
      <c r="J2">
        <f>$A$3/$A2</f>
        <v>1.0006675414147288</v>
      </c>
      <c r="K2">
        <f>$A$2/$A2</f>
        <v>1</v>
      </c>
      <c r="N2" s="6">
        <v>17968.419999999998</v>
      </c>
      <c r="O2" s="6">
        <v>17868.490000000002</v>
      </c>
      <c r="Q2" t="s">
        <v>51</v>
      </c>
      <c r="T2" t="s">
        <v>51</v>
      </c>
    </row>
    <row r="3" spans="1:20" x14ac:dyDescent="0.25">
      <c r="A3" s="6">
        <v>17868.490000000002</v>
      </c>
      <c r="C3">
        <f t="shared" ref="C3:C10" si="6">$A$10/$A3</f>
        <v>1.0127296710578231</v>
      </c>
      <c r="D3">
        <f t="shared" si="0"/>
        <v>1.0118443136493347</v>
      </c>
      <c r="E3">
        <f t="shared" si="1"/>
        <v>1.0112813114034818</v>
      </c>
      <c r="F3">
        <f t="shared" si="2"/>
        <v>1.0063805055715396</v>
      </c>
      <c r="G3">
        <f t="shared" si="3"/>
        <v>1.0062674574068653</v>
      </c>
      <c r="H3" s="13">
        <f t="shared" si="4"/>
        <v>1.0057369145350277</v>
      </c>
      <c r="I3" s="14">
        <f t="shared" si="5"/>
        <v>1.0055925262850971</v>
      </c>
      <c r="J3">
        <f>$A$3/$A3</f>
        <v>1</v>
      </c>
      <c r="N3" s="6">
        <v>17971</v>
      </c>
      <c r="O3" s="6">
        <v>17868.490000000002</v>
      </c>
      <c r="P3" t="s">
        <v>51</v>
      </c>
      <c r="T3" t="s">
        <v>51</v>
      </c>
    </row>
    <row r="4" spans="1:20" x14ac:dyDescent="0.25">
      <c r="A4" s="6">
        <v>17968.419999999998</v>
      </c>
      <c r="C4">
        <f t="shared" si="6"/>
        <v>1.007097452085381</v>
      </c>
      <c r="D4">
        <f t="shared" si="0"/>
        <v>1.006217018524723</v>
      </c>
      <c r="E4" s="13">
        <f t="shared" si="1"/>
        <v>1.0056571473730023</v>
      </c>
      <c r="F4">
        <f t="shared" si="2"/>
        <v>1.000783596999625</v>
      </c>
      <c r="G4">
        <f t="shared" si="3"/>
        <v>1.0006711775437129</v>
      </c>
      <c r="H4">
        <f t="shared" si="4"/>
        <v>1.0001435852456699</v>
      </c>
      <c r="I4">
        <f>$A$4/$A4</f>
        <v>1</v>
      </c>
      <c r="N4" s="6">
        <v>18070.07</v>
      </c>
      <c r="O4" s="6">
        <v>17971</v>
      </c>
      <c r="P4" t="s">
        <v>51</v>
      </c>
      <c r="S4" t="s">
        <v>51</v>
      </c>
    </row>
    <row r="5" spans="1:20" x14ac:dyDescent="0.25">
      <c r="A5" s="6">
        <v>17971</v>
      </c>
      <c r="C5">
        <f t="shared" si="6"/>
        <v>1.0069528685103779</v>
      </c>
      <c r="D5">
        <f t="shared" si="0"/>
        <v>1.0060725613488399</v>
      </c>
      <c r="E5" s="14">
        <f t="shared" si="1"/>
        <v>1.005512770574815</v>
      </c>
      <c r="F5">
        <f t="shared" si="2"/>
        <v>1.0006399198709031</v>
      </c>
      <c r="G5">
        <f t="shared" si="3"/>
        <v>1.0005275165544487</v>
      </c>
      <c r="H5">
        <f>$A$5/$A5</f>
        <v>1</v>
      </c>
      <c r="N5" s="6">
        <v>18070.07</v>
      </c>
      <c r="O5" s="6">
        <v>17968.419999999998</v>
      </c>
      <c r="Q5" t="s">
        <v>51</v>
      </c>
      <c r="S5" t="s">
        <v>51</v>
      </c>
    </row>
    <row r="6" spans="1:20" x14ac:dyDescent="0.25">
      <c r="A6" s="6">
        <v>17980.48</v>
      </c>
      <c r="C6">
        <f t="shared" si="6"/>
        <v>1.006421964263468</v>
      </c>
      <c r="D6" s="14">
        <f t="shared" si="0"/>
        <v>1.0055421212336935</v>
      </c>
      <c r="E6">
        <f t="shared" si="1"/>
        <v>1.004982625602876</v>
      </c>
      <c r="F6">
        <f t="shared" si="2"/>
        <v>1.0001123440531066</v>
      </c>
      <c r="G6">
        <f>$A$6/$A6</f>
        <v>1</v>
      </c>
      <c r="N6" s="6">
        <v>18080.13</v>
      </c>
      <c r="O6" s="8">
        <v>17982.5</v>
      </c>
      <c r="R6" t="s">
        <v>51</v>
      </c>
    </row>
    <row r="7" spans="1:20" x14ac:dyDescent="0.25">
      <c r="A7" s="8">
        <v>17982.5</v>
      </c>
      <c r="C7">
        <f t="shared" si="6"/>
        <v>1.0063089114416794</v>
      </c>
      <c r="D7" s="13">
        <f t="shared" si="0"/>
        <v>1.0054291672459337</v>
      </c>
      <c r="E7">
        <f t="shared" si="1"/>
        <v>1.0048697344640622</v>
      </c>
      <c r="F7">
        <f>$A$7/$A7</f>
        <v>1</v>
      </c>
      <c r="N7" s="6">
        <v>18080.13</v>
      </c>
      <c r="O7" s="6">
        <v>17980.48</v>
      </c>
      <c r="R7" t="s">
        <v>51</v>
      </c>
    </row>
    <row r="8" spans="1:20" x14ac:dyDescent="0.25">
      <c r="A8" s="6">
        <v>18070.07</v>
      </c>
      <c r="C8">
        <f t="shared" si="6"/>
        <v>1.0014322025315896</v>
      </c>
      <c r="D8">
        <f t="shared" si="0"/>
        <v>1.0005567216950462</v>
      </c>
      <c r="E8">
        <f>$A$8/$A8</f>
        <v>1</v>
      </c>
    </row>
    <row r="9" spans="1:20" x14ac:dyDescent="0.25">
      <c r="A9" s="6">
        <v>18080.13</v>
      </c>
      <c r="C9">
        <f t="shared" si="6"/>
        <v>1.0008749937085628</v>
      </c>
      <c r="D9">
        <f>$A$9/$A9</f>
        <v>1</v>
      </c>
    </row>
    <row r="10" spans="1:20" x14ac:dyDescent="0.25">
      <c r="A10" s="6">
        <v>18095.95</v>
      </c>
      <c r="C10">
        <f t="shared" si="6"/>
        <v>1</v>
      </c>
    </row>
    <row r="11" spans="1:20" x14ac:dyDescent="0.25">
      <c r="A11" s="6"/>
    </row>
    <row r="12" spans="1:20" s="10" customFormat="1" x14ac:dyDescent="0.25">
      <c r="A12" s="8" t="s">
        <v>84</v>
      </c>
    </row>
    <row r="13" spans="1:20" s="10" customFormat="1" x14ac:dyDescent="0.25">
      <c r="A13" s="8" t="s">
        <v>85</v>
      </c>
    </row>
    <row r="14" spans="1:20" s="10" customFormat="1" x14ac:dyDescent="0.25">
      <c r="A14" s="8" t="s">
        <v>86</v>
      </c>
    </row>
    <row r="15" spans="1:20" x14ac:dyDescent="0.25">
      <c r="A15" s="6"/>
    </row>
    <row r="16" spans="1:20" x14ac:dyDescent="0.25">
      <c r="A16" s="6"/>
      <c r="C16" s="6">
        <v>26956.3</v>
      </c>
      <c r="D16" s="6">
        <v>26952.98</v>
      </c>
      <c r="E16" s="6">
        <v>26806.32</v>
      </c>
      <c r="F16" s="6">
        <v>26803.55</v>
      </c>
      <c r="G16" s="6">
        <v>26789.51</v>
      </c>
      <c r="H16" s="6">
        <v>26785.63</v>
      </c>
      <c r="I16" s="6">
        <v>26643.200000000001</v>
      </c>
      <c r="J16" s="6">
        <v>26639.9</v>
      </c>
      <c r="K16" s="6">
        <v>26621.8</v>
      </c>
      <c r="L16" s="6">
        <v>26475</v>
      </c>
      <c r="M16" s="6">
        <v>26455.8</v>
      </c>
      <c r="O16" t="s">
        <v>83</v>
      </c>
    </row>
    <row r="17" spans="1:24" x14ac:dyDescent="0.25">
      <c r="A17" s="6">
        <v>26455.8</v>
      </c>
      <c r="C17">
        <f t="shared" ref="C17:C26" si="7">$A$27/$A17</f>
        <v>1.0189183468275387</v>
      </c>
      <c r="D17">
        <f t="shared" ref="D17:D25" si="8">$A$26/$A17</f>
        <v>1.0187928544969345</v>
      </c>
      <c r="E17">
        <f t="shared" ref="E17:E24" si="9">$A$25/$A17</f>
        <v>1.0132492685913863</v>
      </c>
      <c r="F17">
        <f t="shared" ref="F17:F23" si="10">$A$24/$A17</f>
        <v>1.0131445656529003</v>
      </c>
      <c r="G17">
        <f t="shared" ref="G17:G22" si="11">$A$23/$A17</f>
        <v>1.0126138691704654</v>
      </c>
      <c r="H17">
        <f t="shared" ref="H17:H21" si="12">$A$22/$A17</f>
        <v>1.0124672094587954</v>
      </c>
      <c r="I17">
        <f t="shared" ref="I17:I20" si="13">$A$21/$A17</f>
        <v>1.0070835128780835</v>
      </c>
      <c r="J17">
        <f t="shared" ref="J17:J19" si="14">$A$20/$A17</f>
        <v>1.0069587765253745</v>
      </c>
      <c r="K17">
        <f t="shared" ref="K17:K18" si="15">$A$19/$A17</f>
        <v>1.0062746165302126</v>
      </c>
      <c r="L17">
        <f>$A$18/$A17</f>
        <v>1.0007257387793982</v>
      </c>
      <c r="M17">
        <f>$A$17/$A17</f>
        <v>1</v>
      </c>
      <c r="O17" s="6">
        <v>26621.8</v>
      </c>
      <c r="P17" s="6">
        <v>26475</v>
      </c>
    </row>
    <row r="18" spans="1:24" x14ac:dyDescent="0.25">
      <c r="A18" s="6">
        <v>26475</v>
      </c>
      <c r="C18">
        <f t="shared" si="7"/>
        <v>1.0181794145420207</v>
      </c>
      <c r="D18">
        <f t="shared" si="8"/>
        <v>1.0180540132200189</v>
      </c>
      <c r="E18">
        <f t="shared" si="9"/>
        <v>1.012514447592068</v>
      </c>
      <c r="F18">
        <f t="shared" si="10"/>
        <v>1.0124098205854579</v>
      </c>
      <c r="G18">
        <f t="shared" si="11"/>
        <v>1.0118795089707271</v>
      </c>
      <c r="H18">
        <f t="shared" si="12"/>
        <v>1.011732955618508</v>
      </c>
      <c r="I18">
        <f t="shared" si="13"/>
        <v>1.006353163361662</v>
      </c>
      <c r="J18">
        <f t="shared" si="14"/>
        <v>1.0062285174693106</v>
      </c>
      <c r="K18" s="14">
        <f t="shared" si="15"/>
        <v>1.0055448536355052</v>
      </c>
      <c r="L18">
        <f>$A$18/$A18</f>
        <v>1</v>
      </c>
      <c r="O18" s="6">
        <v>26785.63</v>
      </c>
      <c r="P18" s="6">
        <v>26643.200000000001</v>
      </c>
      <c r="Q18" t="s">
        <v>51</v>
      </c>
      <c r="U18" t="s">
        <v>51</v>
      </c>
    </row>
    <row r="19" spans="1:24" x14ac:dyDescent="0.25">
      <c r="A19" s="6">
        <v>26621.8</v>
      </c>
      <c r="C19">
        <f t="shared" si="7"/>
        <v>1.0125648904281455</v>
      </c>
      <c r="D19">
        <f t="shared" si="8"/>
        <v>1.0124401806038661</v>
      </c>
      <c r="E19">
        <f t="shared" si="9"/>
        <v>1.0069311616795258</v>
      </c>
      <c r="F19">
        <f t="shared" si="10"/>
        <v>1.0068271116152927</v>
      </c>
      <c r="G19">
        <f t="shared" si="11"/>
        <v>1.0062997242861114</v>
      </c>
      <c r="H19">
        <f t="shared" si="12"/>
        <v>1.0061539790697849</v>
      </c>
      <c r="I19">
        <f t="shared" si="13"/>
        <v>1.0008038524818006</v>
      </c>
      <c r="J19">
        <f t="shared" si="14"/>
        <v>1.0006798939215231</v>
      </c>
      <c r="K19">
        <f>$A$19/$A19</f>
        <v>1</v>
      </c>
      <c r="O19" s="6">
        <v>26785.63</v>
      </c>
      <c r="P19" s="6">
        <v>26639.9</v>
      </c>
      <c r="Q19" t="s">
        <v>51</v>
      </c>
      <c r="V19" t="s">
        <v>51</v>
      </c>
    </row>
    <row r="20" spans="1:24" x14ac:dyDescent="0.25">
      <c r="A20" s="6">
        <v>26639.9</v>
      </c>
      <c r="C20">
        <f t="shared" si="7"/>
        <v>1.0118769214599153</v>
      </c>
      <c r="D20">
        <f t="shared" si="8"/>
        <v>1.0117522963674788</v>
      </c>
      <c r="E20">
        <f t="shared" si="9"/>
        <v>1.0062470204467733</v>
      </c>
      <c r="F20">
        <f t="shared" si="10"/>
        <v>1.0061430410774814</v>
      </c>
      <c r="G20" s="13">
        <f t="shared" si="11"/>
        <v>1.0056160120721174</v>
      </c>
      <c r="H20" s="14">
        <f t="shared" si="12"/>
        <v>1.0054703658797517</v>
      </c>
      <c r="I20">
        <f t="shared" si="13"/>
        <v>1.0001238743388676</v>
      </c>
      <c r="J20">
        <f>$A$20/$A20</f>
        <v>1</v>
      </c>
      <c r="O20" s="6">
        <v>26789.51</v>
      </c>
      <c r="P20" s="6">
        <v>26643.200000000001</v>
      </c>
      <c r="R20" t="s">
        <v>51</v>
      </c>
      <c r="U20" t="s">
        <v>51</v>
      </c>
    </row>
    <row r="21" spans="1:24" x14ac:dyDescent="0.25">
      <c r="A21" s="6">
        <v>26643.200000000001</v>
      </c>
      <c r="C21">
        <f t="shared" si="7"/>
        <v>1.0117515914004322</v>
      </c>
      <c r="D21">
        <f t="shared" si="8"/>
        <v>1.0116269817439347</v>
      </c>
      <c r="E21">
        <f t="shared" si="9"/>
        <v>1.0061223877011769</v>
      </c>
      <c r="F21">
        <f t="shared" si="10"/>
        <v>1.0060184212106653</v>
      </c>
      <c r="G21" s="14">
        <f t="shared" si="11"/>
        <v>1.0054914574825846</v>
      </c>
      <c r="H21" s="13">
        <f t="shared" si="12"/>
        <v>1.0053458293298103</v>
      </c>
      <c r="I21">
        <f>$A$21/$A21</f>
        <v>1</v>
      </c>
      <c r="O21" s="6">
        <v>26789.51</v>
      </c>
      <c r="P21" s="6">
        <v>26639.9</v>
      </c>
      <c r="R21" t="s">
        <v>51</v>
      </c>
      <c r="V21" t="s">
        <v>51</v>
      </c>
    </row>
    <row r="22" spans="1:24" x14ac:dyDescent="0.25">
      <c r="A22" s="6">
        <v>26785.63</v>
      </c>
      <c r="C22">
        <f t="shared" si="7"/>
        <v>1.0063717000496162</v>
      </c>
      <c r="D22">
        <f t="shared" si="8"/>
        <v>1.0062477529929295</v>
      </c>
      <c r="E22">
        <f t="shared" si="9"/>
        <v>1.0007724290972435</v>
      </c>
      <c r="F22">
        <f t="shared" si="10"/>
        <v>1.0006690154385018</v>
      </c>
      <c r="G22">
        <f t="shared" si="11"/>
        <v>1.0001448537891398</v>
      </c>
      <c r="H22">
        <f>$A$22/$A22</f>
        <v>1</v>
      </c>
      <c r="O22" s="6">
        <v>26952.98</v>
      </c>
      <c r="P22" s="6">
        <v>26806.32</v>
      </c>
      <c r="S22" t="s">
        <v>51</v>
      </c>
      <c r="W22" t="s">
        <v>51</v>
      </c>
    </row>
    <row r="23" spans="1:24" x14ac:dyDescent="0.25">
      <c r="A23" s="6">
        <v>26789.51</v>
      </c>
      <c r="C23">
        <f t="shared" si="7"/>
        <v>1.0062259444088377</v>
      </c>
      <c r="D23">
        <f t="shared" si="8"/>
        <v>1.0061020153037514</v>
      </c>
      <c r="E23">
        <f t="shared" si="9"/>
        <v>1.0006274844146086</v>
      </c>
      <c r="F23">
        <f t="shared" si="10"/>
        <v>1.0005240857335578</v>
      </c>
      <c r="G23">
        <f>$A$23/$A23</f>
        <v>1</v>
      </c>
      <c r="O23" s="6">
        <v>26952.98</v>
      </c>
      <c r="P23" s="6">
        <v>26803.55</v>
      </c>
      <c r="S23" t="s">
        <v>51</v>
      </c>
      <c r="X23" t="s">
        <v>51</v>
      </c>
    </row>
    <row r="24" spans="1:24" x14ac:dyDescent="0.25">
      <c r="A24" s="6">
        <v>26803.55</v>
      </c>
      <c r="C24" s="13">
        <f t="shared" si="7"/>
        <v>1.0056988719777791</v>
      </c>
      <c r="D24" s="14">
        <f t="shared" si="8"/>
        <v>1.0055750077881476</v>
      </c>
      <c r="E24">
        <f t="shared" si="9"/>
        <v>1.0001033445196625</v>
      </c>
      <c r="F24">
        <f>$A$24/$A24</f>
        <v>1</v>
      </c>
      <c r="O24" s="6">
        <v>26956.3</v>
      </c>
      <c r="P24" s="6">
        <v>26806.32</v>
      </c>
      <c r="T24" t="s">
        <v>51</v>
      </c>
      <c r="W24" t="s">
        <v>51</v>
      </c>
    </row>
    <row r="25" spans="1:24" x14ac:dyDescent="0.25">
      <c r="A25" s="6">
        <v>26806.32</v>
      </c>
      <c r="C25" s="14">
        <f t="shared" si="7"/>
        <v>1.0055949492507736</v>
      </c>
      <c r="D25" s="13">
        <f t="shared" si="8"/>
        <v>1.0054710978605046</v>
      </c>
      <c r="E25">
        <f>$A$25/$A25</f>
        <v>1</v>
      </c>
      <c r="O25" s="6">
        <v>26956.3</v>
      </c>
      <c r="P25" s="6">
        <v>26803.55</v>
      </c>
      <c r="T25" t="s">
        <v>51</v>
      </c>
      <c r="X25" t="s">
        <v>51</v>
      </c>
    </row>
    <row r="26" spans="1:24" x14ac:dyDescent="0.25">
      <c r="A26" s="6">
        <v>26952.98</v>
      </c>
      <c r="C26">
        <f t="shared" si="7"/>
        <v>1.0001231774742534</v>
      </c>
      <c r="D26">
        <f>$A$26/$A26</f>
        <v>1</v>
      </c>
    </row>
    <row r="27" spans="1:24" x14ac:dyDescent="0.25">
      <c r="A27" s="6">
        <v>26956.3</v>
      </c>
      <c r="C27">
        <f>$A$27/$A27</f>
        <v>1</v>
      </c>
    </row>
    <row r="29" spans="1:24" x14ac:dyDescent="0.25">
      <c r="A29" t="s">
        <v>38</v>
      </c>
      <c r="B29">
        <f>Microwave!B9/Microwave!B8</f>
        <v>1.0056014593273488</v>
      </c>
    </row>
    <row r="30" spans="1:24" x14ac:dyDescent="0.25">
      <c r="A30" t="s">
        <v>87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Microwave</vt:lpstr>
      <vt:lpstr>Freq ratios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2023-02-05T23:19:25Z</dcterms:modified>
</cp:coreProperties>
</file>