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C914E6F7-936C-45D7-A7CB-E4F2E2F8CBC5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</sheets>
  <definedNames>
    <definedName name="solver_adj" localSheetId="0" hidden="1">Microwave!$V$282:$V$287</definedName>
    <definedName name="solver_cvg" localSheetId="0" hidden="1">0.00000001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Microwave!$X$281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0" i="1" l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F250" i="1" l="1"/>
  <c r="D250" i="1"/>
  <c r="B250" i="1"/>
  <c r="H250" i="1" s="1"/>
  <c r="F249" i="1"/>
  <c r="D249" i="1"/>
  <c r="B249" i="1"/>
  <c r="H249" i="1" s="1"/>
  <c r="F248" i="1"/>
  <c r="H248" i="1" s="1"/>
  <c r="D248" i="1"/>
  <c r="B248" i="1"/>
  <c r="F247" i="1"/>
  <c r="H247" i="1" s="1"/>
  <c r="D247" i="1"/>
  <c r="B247" i="1"/>
  <c r="F246" i="1"/>
  <c r="D246" i="1"/>
  <c r="B246" i="1"/>
  <c r="H246" i="1" s="1"/>
  <c r="F245" i="1"/>
  <c r="D245" i="1"/>
  <c r="B245" i="1"/>
  <c r="H245" i="1" s="1"/>
  <c r="F244" i="1"/>
  <c r="H244" i="1" s="1"/>
  <c r="D244" i="1"/>
  <c r="B244" i="1"/>
  <c r="F243" i="1"/>
  <c r="H243" i="1" s="1"/>
  <c r="D243" i="1"/>
  <c r="B243" i="1"/>
  <c r="E242" i="1"/>
  <c r="F242" i="1" s="1"/>
  <c r="D242" i="1"/>
  <c r="B242" i="1"/>
  <c r="H264" i="1" l="1"/>
  <c r="H268" i="1"/>
  <c r="H265" i="1"/>
  <c r="H262" i="1"/>
  <c r="H275" i="1"/>
  <c r="H278" i="1"/>
  <c r="M247" i="1"/>
  <c r="M251" i="1"/>
  <c r="M249" i="1"/>
  <c r="H269" i="1"/>
  <c r="H274" i="1"/>
  <c r="H271" i="1"/>
  <c r="M245" i="1"/>
  <c r="H273" i="1"/>
  <c r="H277" i="1"/>
  <c r="M253" i="1"/>
  <c r="M242" i="1"/>
  <c r="H263" i="1"/>
  <c r="H272" i="1"/>
  <c r="H276" i="1"/>
  <c r="H266" i="1"/>
  <c r="M248" i="1"/>
  <c r="M246" i="1"/>
  <c r="H280" i="1"/>
  <c r="H267" i="1"/>
  <c r="H279" i="1"/>
  <c r="H270" i="1"/>
  <c r="M250" i="1"/>
  <c r="M252" i="1"/>
  <c r="H242" i="1"/>
  <c r="H261" i="1" s="1"/>
  <c r="J142" i="1"/>
  <c r="J143" i="1"/>
  <c r="J144" i="1"/>
  <c r="J145" i="1"/>
  <c r="P144" i="1" s="1"/>
  <c r="J146" i="1"/>
  <c r="J147" i="1"/>
  <c r="J148" i="1"/>
  <c r="J149" i="1"/>
  <c r="H260" i="1" l="1"/>
  <c r="M243" i="1"/>
  <c r="M244" i="1"/>
  <c r="H259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60" i="1"/>
  <c r="P147" i="1"/>
  <c r="P145" i="1"/>
  <c r="P148" i="1"/>
  <c r="P149" i="1"/>
  <c r="P152" i="1"/>
  <c r="P151" i="1" l="1"/>
  <c r="P146" i="1"/>
  <c r="P150" i="1"/>
  <c r="C178" i="1"/>
  <c r="J178" i="1" s="1"/>
  <c r="K178" i="1" s="1"/>
  <c r="L178" i="1" s="1"/>
  <c r="C177" i="1"/>
  <c r="C176" i="1"/>
  <c r="E176" i="1" s="1"/>
  <c r="C175" i="1"/>
  <c r="C174" i="1"/>
  <c r="C173" i="1"/>
  <c r="C172" i="1"/>
  <c r="E172" i="1" s="1"/>
  <c r="C171" i="1"/>
  <c r="C170" i="1"/>
  <c r="C169" i="1"/>
  <c r="C168" i="1"/>
  <c r="E168" i="1" s="1"/>
  <c r="C167" i="1"/>
  <c r="C166" i="1"/>
  <c r="C165" i="1"/>
  <c r="C164" i="1"/>
  <c r="E164" i="1" s="1"/>
  <c r="C163" i="1"/>
  <c r="C162" i="1"/>
  <c r="C161" i="1"/>
  <c r="J161" i="1" s="1"/>
  <c r="K161" i="1" s="1"/>
  <c r="L161" i="1" s="1"/>
  <c r="C160" i="1"/>
  <c r="E160" i="1" s="1"/>
  <c r="C159" i="1"/>
  <c r="C158" i="1"/>
  <c r="C157" i="1"/>
  <c r="D149" i="1"/>
  <c r="B149" i="1"/>
  <c r="D148" i="1"/>
  <c r="B148" i="1"/>
  <c r="D147" i="1"/>
  <c r="B147" i="1"/>
  <c r="D146" i="1"/>
  <c r="B146" i="1"/>
  <c r="F149" i="1"/>
  <c r="F148" i="1"/>
  <c r="F147" i="1"/>
  <c r="F146" i="1"/>
  <c r="F145" i="1"/>
  <c r="D145" i="1"/>
  <c r="B145" i="1"/>
  <c r="F142" i="1"/>
  <c r="F143" i="1"/>
  <c r="F144" i="1"/>
  <c r="D142" i="1"/>
  <c r="D143" i="1"/>
  <c r="D144" i="1"/>
  <c r="B142" i="1"/>
  <c r="B143" i="1"/>
  <c r="B144" i="1"/>
  <c r="E141" i="1"/>
  <c r="D141" i="1"/>
  <c r="B141" i="1"/>
  <c r="C100" i="1"/>
  <c r="E100" i="1" s="1"/>
  <c r="F100" i="1" s="1"/>
  <c r="G100" i="1" s="1"/>
  <c r="C101" i="1"/>
  <c r="E101" i="1" s="1"/>
  <c r="F101" i="1" s="1"/>
  <c r="G101" i="1" s="1"/>
  <c r="C102" i="1"/>
  <c r="E102" i="1" s="1"/>
  <c r="F102" i="1" s="1"/>
  <c r="G102" i="1" s="1"/>
  <c r="C103" i="1"/>
  <c r="E103" i="1" s="1"/>
  <c r="F103" i="1" s="1"/>
  <c r="G103" i="1" s="1"/>
  <c r="C104" i="1"/>
  <c r="E104" i="1" s="1"/>
  <c r="F104" i="1" s="1"/>
  <c r="G104" i="1" s="1"/>
  <c r="C105" i="1"/>
  <c r="E105" i="1" s="1"/>
  <c r="F105" i="1" s="1"/>
  <c r="G105" i="1" s="1"/>
  <c r="C106" i="1"/>
  <c r="E106" i="1" s="1"/>
  <c r="F106" i="1" s="1"/>
  <c r="G106" i="1" s="1"/>
  <c r="C107" i="1"/>
  <c r="E107" i="1" s="1"/>
  <c r="F107" i="1" s="1"/>
  <c r="G107" i="1" s="1"/>
  <c r="C108" i="1"/>
  <c r="E108" i="1" s="1"/>
  <c r="F108" i="1" s="1"/>
  <c r="G108" i="1" s="1"/>
  <c r="C109" i="1"/>
  <c r="E109" i="1" s="1"/>
  <c r="F109" i="1" s="1"/>
  <c r="G109" i="1" s="1"/>
  <c r="C110" i="1"/>
  <c r="E110" i="1" s="1"/>
  <c r="F110" i="1" s="1"/>
  <c r="G110" i="1" s="1"/>
  <c r="C111" i="1"/>
  <c r="E111" i="1" s="1"/>
  <c r="F111" i="1" s="1"/>
  <c r="G111" i="1" s="1"/>
  <c r="C112" i="1"/>
  <c r="E112" i="1" s="1"/>
  <c r="F112" i="1" s="1"/>
  <c r="G112" i="1" s="1"/>
  <c r="C113" i="1"/>
  <c r="E113" i="1" s="1"/>
  <c r="F113" i="1" s="1"/>
  <c r="G113" i="1" s="1"/>
  <c r="C114" i="1"/>
  <c r="E114" i="1" s="1"/>
  <c r="F114" i="1" s="1"/>
  <c r="G114" i="1" s="1"/>
  <c r="C115" i="1"/>
  <c r="E115" i="1" s="1"/>
  <c r="F115" i="1" s="1"/>
  <c r="G115" i="1" s="1"/>
  <c r="C116" i="1"/>
  <c r="E116" i="1" s="1"/>
  <c r="F116" i="1" s="1"/>
  <c r="G116" i="1" s="1"/>
  <c r="C117" i="1"/>
  <c r="E117" i="1" s="1"/>
  <c r="F117" i="1" s="1"/>
  <c r="G117" i="1" s="1"/>
  <c r="C118" i="1"/>
  <c r="E118" i="1" s="1"/>
  <c r="F118" i="1" s="1"/>
  <c r="G118" i="1" s="1"/>
  <c r="C119" i="1"/>
  <c r="E119" i="1" s="1"/>
  <c r="F119" i="1" s="1"/>
  <c r="G119" i="1" s="1"/>
  <c r="C120" i="1"/>
  <c r="E120" i="1" s="1"/>
  <c r="F120" i="1" s="1"/>
  <c r="G120" i="1" s="1"/>
  <c r="C99" i="1"/>
  <c r="E99" i="1" s="1"/>
  <c r="F99" i="1" s="1"/>
  <c r="G99" i="1" s="1"/>
  <c r="G65" i="1"/>
  <c r="J141" i="1" l="1"/>
  <c r="AL157" i="1" s="1"/>
  <c r="P142" i="1"/>
  <c r="P141" i="1"/>
  <c r="AL158" i="1"/>
  <c r="AL159" i="1"/>
  <c r="P143" i="1"/>
  <c r="E157" i="1"/>
  <c r="F157" i="1" s="1"/>
  <c r="G157" i="1" s="1"/>
  <c r="F141" i="1"/>
  <c r="G141" i="1" s="1"/>
  <c r="H141" i="1" s="1"/>
  <c r="I141" i="1" s="1"/>
  <c r="J170" i="1"/>
  <c r="K170" i="1" s="1"/>
  <c r="L170" i="1" s="1"/>
  <c r="J166" i="1"/>
  <c r="K166" i="1" s="1"/>
  <c r="L166" i="1" s="1"/>
  <c r="J158" i="1"/>
  <c r="K158" i="1" s="1"/>
  <c r="L158" i="1" s="1"/>
  <c r="G145" i="1"/>
  <c r="G149" i="1"/>
  <c r="H149" i="1" s="1"/>
  <c r="I149" i="1" s="1"/>
  <c r="G147" i="1"/>
  <c r="E175" i="1"/>
  <c r="F175" i="1" s="1"/>
  <c r="G175" i="1" s="1"/>
  <c r="E171" i="1"/>
  <c r="F171" i="1" s="1"/>
  <c r="G171" i="1" s="1"/>
  <c r="E167" i="1"/>
  <c r="E163" i="1"/>
  <c r="E159" i="1"/>
  <c r="F159" i="1" s="1"/>
  <c r="G159" i="1" s="1"/>
  <c r="J177" i="1"/>
  <c r="K177" i="1" s="1"/>
  <c r="L177" i="1" s="1"/>
  <c r="J173" i="1"/>
  <c r="K173" i="1" s="1"/>
  <c r="L173" i="1" s="1"/>
  <c r="J169" i="1"/>
  <c r="K169" i="1" s="1"/>
  <c r="L169" i="1" s="1"/>
  <c r="J165" i="1"/>
  <c r="K165" i="1" s="1"/>
  <c r="L165" i="1" s="1"/>
  <c r="J174" i="1"/>
  <c r="K174" i="1" s="1"/>
  <c r="L174" i="1" s="1"/>
  <c r="J162" i="1"/>
  <c r="K162" i="1" s="1"/>
  <c r="L162" i="1" s="1"/>
  <c r="G144" i="1"/>
  <c r="G143" i="1"/>
  <c r="H143" i="1" s="1"/>
  <c r="I143" i="1" s="1"/>
  <c r="G142" i="1"/>
  <c r="H142" i="1" s="1"/>
  <c r="G146" i="1"/>
  <c r="H146" i="1" s="1"/>
  <c r="F160" i="1"/>
  <c r="G160" i="1" s="1"/>
  <c r="F164" i="1"/>
  <c r="G164" i="1" s="1"/>
  <c r="F168" i="1"/>
  <c r="G168" i="1" s="1"/>
  <c r="F172" i="1"/>
  <c r="G172" i="1" s="1"/>
  <c r="F176" i="1"/>
  <c r="G176" i="1" s="1"/>
  <c r="E178" i="1"/>
  <c r="F178" i="1" s="1"/>
  <c r="G178" i="1" s="1"/>
  <c r="E174" i="1"/>
  <c r="F174" i="1" s="1"/>
  <c r="G174" i="1" s="1"/>
  <c r="E170" i="1"/>
  <c r="F170" i="1" s="1"/>
  <c r="G170" i="1" s="1"/>
  <c r="E166" i="1"/>
  <c r="F166" i="1" s="1"/>
  <c r="G166" i="1" s="1"/>
  <c r="E162" i="1"/>
  <c r="F162" i="1" s="1"/>
  <c r="G162" i="1" s="1"/>
  <c r="E158" i="1"/>
  <c r="F158" i="1" s="1"/>
  <c r="G158" i="1" s="1"/>
  <c r="J176" i="1"/>
  <c r="K176" i="1" s="1"/>
  <c r="L176" i="1" s="1"/>
  <c r="J172" i="1"/>
  <c r="K172" i="1" s="1"/>
  <c r="L172" i="1" s="1"/>
  <c r="J168" i="1"/>
  <c r="K168" i="1" s="1"/>
  <c r="L168" i="1" s="1"/>
  <c r="J164" i="1"/>
  <c r="K164" i="1" s="1"/>
  <c r="L164" i="1" s="1"/>
  <c r="J160" i="1"/>
  <c r="K160" i="1" s="1"/>
  <c r="L160" i="1" s="1"/>
  <c r="G148" i="1"/>
  <c r="F161" i="1"/>
  <c r="G161" i="1" s="1"/>
  <c r="E177" i="1"/>
  <c r="F177" i="1" s="1"/>
  <c r="G177" i="1" s="1"/>
  <c r="E173" i="1"/>
  <c r="F173" i="1" s="1"/>
  <c r="G173" i="1" s="1"/>
  <c r="E169" i="1"/>
  <c r="F169" i="1" s="1"/>
  <c r="G169" i="1" s="1"/>
  <c r="E165" i="1"/>
  <c r="F165" i="1" s="1"/>
  <c r="G165" i="1" s="1"/>
  <c r="E161" i="1"/>
  <c r="J157" i="1"/>
  <c r="K157" i="1" s="1"/>
  <c r="L157" i="1" s="1"/>
  <c r="J175" i="1"/>
  <c r="K175" i="1" s="1"/>
  <c r="L175" i="1" s="1"/>
  <c r="J171" i="1"/>
  <c r="K171" i="1" s="1"/>
  <c r="L171" i="1" s="1"/>
  <c r="J167" i="1"/>
  <c r="K167" i="1" s="1"/>
  <c r="L167" i="1" s="1"/>
  <c r="J163" i="1"/>
  <c r="K163" i="1" s="1"/>
  <c r="L163" i="1" s="1"/>
  <c r="J159" i="1"/>
  <c r="K159" i="1" s="1"/>
  <c r="L159" i="1" s="1"/>
  <c r="F163" i="1"/>
  <c r="G163" i="1" s="1"/>
  <c r="F167" i="1"/>
  <c r="G167" i="1" s="1"/>
  <c r="H147" i="1"/>
  <c r="I147" i="1" s="1"/>
  <c r="I146" i="1"/>
  <c r="H145" i="1"/>
  <c r="I145" i="1" s="1"/>
  <c r="G121" i="1"/>
  <c r="G259" i="1" l="1"/>
  <c r="G263" i="1"/>
  <c r="G272" i="1"/>
  <c r="G276" i="1"/>
  <c r="G278" i="1"/>
  <c r="G275" i="1"/>
  <c r="I142" i="1"/>
  <c r="G269" i="1" s="1"/>
  <c r="H148" i="1"/>
  <c r="I148" i="1" s="1"/>
  <c r="H144" i="1"/>
  <c r="I144" i="1" s="1"/>
  <c r="G261" i="1" s="1"/>
  <c r="L179" i="1"/>
  <c r="P157" i="1"/>
  <c r="AN157" i="1" s="1"/>
  <c r="P173" i="1"/>
  <c r="AN173" i="1" s="1"/>
  <c r="AO173" i="1" s="1"/>
  <c r="AP173" i="1" s="1"/>
  <c r="O148" i="1"/>
  <c r="P166" i="1"/>
  <c r="AN166" i="1" s="1"/>
  <c r="AO166" i="1" s="1"/>
  <c r="AP166" i="1" s="1"/>
  <c r="P163" i="1"/>
  <c r="AN163" i="1" s="1"/>
  <c r="AO163" i="1" s="1"/>
  <c r="AP163" i="1" s="1"/>
  <c r="P176" i="1"/>
  <c r="AN176" i="1" s="1"/>
  <c r="AO176" i="1" s="1"/>
  <c r="AP176" i="1" s="1"/>
  <c r="P169" i="1"/>
  <c r="AN169" i="1" s="1"/>
  <c r="AO169" i="1" s="1"/>
  <c r="AP169" i="1" s="1"/>
  <c r="O144" i="1"/>
  <c r="P167" i="1"/>
  <c r="AN167" i="1" s="1"/>
  <c r="AO167" i="1" s="1"/>
  <c r="AP167" i="1" s="1"/>
  <c r="P164" i="1"/>
  <c r="AN164" i="1" s="1"/>
  <c r="AO164" i="1" s="1"/>
  <c r="AP164" i="1" s="1"/>
  <c r="P170" i="1"/>
  <c r="AN170" i="1" s="1"/>
  <c r="AO170" i="1" s="1"/>
  <c r="AP170" i="1" s="1"/>
  <c r="P174" i="1"/>
  <c r="AN174" i="1" s="1"/>
  <c r="AO174" i="1" s="1"/>
  <c r="AP174" i="1" s="1"/>
  <c r="O145" i="1"/>
  <c r="P161" i="1"/>
  <c r="AN161" i="1" s="1"/>
  <c r="AO161" i="1" s="1"/>
  <c r="AP161" i="1" s="1"/>
  <c r="O147" i="1"/>
  <c r="G179" i="1"/>
  <c r="O142" i="1"/>
  <c r="R269" i="1" l="1"/>
  <c r="S269" i="1" s="1"/>
  <c r="T269" i="1" s="1"/>
  <c r="V269" i="1"/>
  <c r="W269" i="1" s="1"/>
  <c r="X269" i="1" s="1"/>
  <c r="J269" i="1"/>
  <c r="K269" i="1" s="1"/>
  <c r="L269" i="1" s="1"/>
  <c r="N269" i="1"/>
  <c r="O269" i="1" s="1"/>
  <c r="P269" i="1" s="1"/>
  <c r="N261" i="1"/>
  <c r="O261" i="1" s="1"/>
  <c r="P261" i="1" s="1"/>
  <c r="J261" i="1"/>
  <c r="K261" i="1" s="1"/>
  <c r="L261" i="1" s="1"/>
  <c r="V261" i="1"/>
  <c r="W261" i="1" s="1"/>
  <c r="X261" i="1" s="1"/>
  <c r="R261" i="1"/>
  <c r="S261" i="1" s="1"/>
  <c r="T261" i="1" s="1"/>
  <c r="G262" i="1"/>
  <c r="R278" i="1"/>
  <c r="S278" i="1" s="1"/>
  <c r="T278" i="1" s="1"/>
  <c r="V278" i="1"/>
  <c r="W278" i="1" s="1"/>
  <c r="X278" i="1" s="1"/>
  <c r="J278" i="1"/>
  <c r="K278" i="1" s="1"/>
  <c r="L278" i="1" s="1"/>
  <c r="N278" i="1"/>
  <c r="O278" i="1" s="1"/>
  <c r="P278" i="1" s="1"/>
  <c r="G277" i="1"/>
  <c r="N263" i="1"/>
  <c r="O263" i="1" s="1"/>
  <c r="P263" i="1" s="1"/>
  <c r="V263" i="1"/>
  <c r="W263" i="1" s="1"/>
  <c r="X263" i="1" s="1"/>
  <c r="J263" i="1"/>
  <c r="K263" i="1" s="1"/>
  <c r="L263" i="1" s="1"/>
  <c r="R263" i="1"/>
  <c r="S263" i="1" s="1"/>
  <c r="T263" i="1" s="1"/>
  <c r="P172" i="1"/>
  <c r="AN172" i="1" s="1"/>
  <c r="AO172" i="1" s="1"/>
  <c r="AP172" i="1" s="1"/>
  <c r="O146" i="1"/>
  <c r="G270" i="1"/>
  <c r="G267" i="1"/>
  <c r="G279" i="1"/>
  <c r="G280" i="1"/>
  <c r="G265" i="1"/>
  <c r="G271" i="1"/>
  <c r="G273" i="1"/>
  <c r="G266" i="1"/>
  <c r="P158" i="1"/>
  <c r="G268" i="1"/>
  <c r="P160" i="1"/>
  <c r="AN160" i="1" s="1"/>
  <c r="AO160" i="1" s="1"/>
  <c r="AP160" i="1" s="1"/>
  <c r="V276" i="1"/>
  <c r="W276" i="1" s="1"/>
  <c r="X276" i="1" s="1"/>
  <c r="R276" i="1"/>
  <c r="S276" i="1" s="1"/>
  <c r="T276" i="1" s="1"/>
  <c r="N276" i="1"/>
  <c r="O276" i="1" s="1"/>
  <c r="P276" i="1" s="1"/>
  <c r="J276" i="1"/>
  <c r="K276" i="1" s="1"/>
  <c r="L276" i="1" s="1"/>
  <c r="G260" i="1"/>
  <c r="O141" i="1"/>
  <c r="G264" i="1"/>
  <c r="V275" i="1"/>
  <c r="W275" i="1" s="1"/>
  <c r="X275" i="1" s="1"/>
  <c r="J275" i="1"/>
  <c r="K275" i="1" s="1"/>
  <c r="L275" i="1" s="1"/>
  <c r="N275" i="1"/>
  <c r="O275" i="1" s="1"/>
  <c r="P275" i="1" s="1"/>
  <c r="R275" i="1"/>
  <c r="S275" i="1" s="1"/>
  <c r="T275" i="1" s="1"/>
  <c r="G274" i="1"/>
  <c r="N272" i="1"/>
  <c r="O272" i="1" s="1"/>
  <c r="P272" i="1" s="1"/>
  <c r="R272" i="1"/>
  <c r="S272" i="1" s="1"/>
  <c r="T272" i="1" s="1"/>
  <c r="J272" i="1"/>
  <c r="K272" i="1" s="1"/>
  <c r="L272" i="1" s="1"/>
  <c r="V272" i="1"/>
  <c r="W272" i="1" s="1"/>
  <c r="X272" i="1" s="1"/>
  <c r="R259" i="1"/>
  <c r="S259" i="1" s="1"/>
  <c r="T259" i="1" s="1"/>
  <c r="V259" i="1"/>
  <c r="W259" i="1" s="1"/>
  <c r="X259" i="1" s="1"/>
  <c r="J259" i="1"/>
  <c r="K259" i="1" s="1"/>
  <c r="L259" i="1" s="1"/>
  <c r="N259" i="1"/>
  <c r="P178" i="1"/>
  <c r="P177" i="1"/>
  <c r="AN177" i="1" s="1"/>
  <c r="AO177" i="1" s="1"/>
  <c r="AP177" i="1" s="1"/>
  <c r="O149" i="1"/>
  <c r="R157" i="1"/>
  <c r="S157" i="1" s="1"/>
  <c r="T157" i="1" s="1"/>
  <c r="AO157" i="1"/>
  <c r="AP157" i="1" s="1"/>
  <c r="V158" i="1"/>
  <c r="W158" i="1" s="1"/>
  <c r="X158" i="1" s="1"/>
  <c r="Z157" i="1"/>
  <c r="AA157" i="1" s="1"/>
  <c r="AB157" i="1" s="1"/>
  <c r="P159" i="1"/>
  <c r="AN159" i="1" s="1"/>
  <c r="AO159" i="1" s="1"/>
  <c r="AP159" i="1" s="1"/>
  <c r="O152" i="1"/>
  <c r="P171" i="1"/>
  <c r="P162" i="1"/>
  <c r="AN162" i="1" s="1"/>
  <c r="AO162" i="1" s="1"/>
  <c r="AP162" i="1" s="1"/>
  <c r="P175" i="1"/>
  <c r="AN175" i="1" s="1"/>
  <c r="AO175" i="1" s="1"/>
  <c r="AP175" i="1" s="1"/>
  <c r="R160" i="1"/>
  <c r="S160" i="1" s="1"/>
  <c r="T160" i="1" s="1"/>
  <c r="P168" i="1"/>
  <c r="O143" i="1"/>
  <c r="O150" i="1"/>
  <c r="P165" i="1"/>
  <c r="O151" i="1"/>
  <c r="V157" i="1"/>
  <c r="W157" i="1" s="1"/>
  <c r="X157" i="1" s="1"/>
  <c r="AD157" i="1"/>
  <c r="AE157" i="1" s="1"/>
  <c r="AF157" i="1" s="1"/>
  <c r="R158" i="1"/>
  <c r="S158" i="1" s="1"/>
  <c r="T158" i="1" s="1"/>
  <c r="Z158" i="1"/>
  <c r="AA158" i="1" s="1"/>
  <c r="AB158" i="1" s="1"/>
  <c r="AH158" i="1"/>
  <c r="AI158" i="1" s="1"/>
  <c r="AJ158" i="1" s="1"/>
  <c r="AH157" i="1"/>
  <c r="AI157" i="1" s="1"/>
  <c r="AJ157" i="1" s="1"/>
  <c r="AD172" i="1"/>
  <c r="AE172" i="1" s="1"/>
  <c r="AF172" i="1" s="1"/>
  <c r="V172" i="1"/>
  <c r="W172" i="1" s="1"/>
  <c r="X172" i="1" s="1"/>
  <c r="Z172" i="1"/>
  <c r="AA172" i="1" s="1"/>
  <c r="AB172" i="1" s="1"/>
  <c r="R172" i="1"/>
  <c r="S172" i="1" s="1"/>
  <c r="T172" i="1" s="1"/>
  <c r="AH172" i="1"/>
  <c r="AI172" i="1" s="1"/>
  <c r="AJ172" i="1" s="1"/>
  <c r="AD175" i="1"/>
  <c r="AE175" i="1" s="1"/>
  <c r="AF175" i="1" s="1"/>
  <c r="AH175" i="1"/>
  <c r="AI175" i="1" s="1"/>
  <c r="AJ175" i="1" s="1"/>
  <c r="V175" i="1"/>
  <c r="W175" i="1" s="1"/>
  <c r="X175" i="1" s="1"/>
  <c r="Z175" i="1"/>
  <c r="AA175" i="1" s="1"/>
  <c r="AB175" i="1" s="1"/>
  <c r="R170" i="1"/>
  <c r="S170" i="1" s="1"/>
  <c r="T170" i="1" s="1"/>
  <c r="Z170" i="1"/>
  <c r="AA170" i="1" s="1"/>
  <c r="AB170" i="1" s="1"/>
  <c r="V170" i="1"/>
  <c r="W170" i="1" s="1"/>
  <c r="X170" i="1" s="1"/>
  <c r="AD170" i="1"/>
  <c r="AE170" i="1" s="1"/>
  <c r="AF170" i="1" s="1"/>
  <c r="AH170" i="1"/>
  <c r="AI170" i="1" s="1"/>
  <c r="AJ170" i="1" s="1"/>
  <c r="AH162" i="1"/>
  <c r="AI162" i="1" s="1"/>
  <c r="AJ162" i="1" s="1"/>
  <c r="Z162" i="1"/>
  <c r="AA162" i="1" s="1"/>
  <c r="AB162" i="1" s="1"/>
  <c r="AD162" i="1"/>
  <c r="AE162" i="1" s="1"/>
  <c r="AF162" i="1" s="1"/>
  <c r="V162" i="1"/>
  <c r="W162" i="1" s="1"/>
  <c r="X162" i="1" s="1"/>
  <c r="R162" i="1"/>
  <c r="S162" i="1" s="1"/>
  <c r="T162" i="1" s="1"/>
  <c r="V171" i="1"/>
  <c r="W171" i="1" s="1"/>
  <c r="X171" i="1" s="1"/>
  <c r="V161" i="1"/>
  <c r="W161" i="1" s="1"/>
  <c r="X161" i="1" s="1"/>
  <c r="AH161" i="1"/>
  <c r="AI161" i="1" s="1"/>
  <c r="AJ161" i="1" s="1"/>
  <c r="Z161" i="1"/>
  <c r="AA161" i="1" s="1"/>
  <c r="AB161" i="1" s="1"/>
  <c r="AD161" i="1"/>
  <c r="AE161" i="1" s="1"/>
  <c r="AF161" i="1" s="1"/>
  <c r="R161" i="1"/>
  <c r="S161" i="1" s="1"/>
  <c r="T161" i="1" s="1"/>
  <c r="R164" i="1"/>
  <c r="S164" i="1" s="1"/>
  <c r="T164" i="1" s="1"/>
  <c r="Z164" i="1"/>
  <c r="AA164" i="1" s="1"/>
  <c r="AB164" i="1" s="1"/>
  <c r="AH164" i="1"/>
  <c r="AI164" i="1" s="1"/>
  <c r="AJ164" i="1" s="1"/>
  <c r="AD164" i="1"/>
  <c r="AE164" i="1" s="1"/>
  <c r="AF164" i="1" s="1"/>
  <c r="V164" i="1"/>
  <c r="W164" i="1" s="1"/>
  <c r="X164" i="1" s="1"/>
  <c r="Z169" i="1"/>
  <c r="AA169" i="1" s="1"/>
  <c r="AB169" i="1" s="1"/>
  <c r="AD169" i="1"/>
  <c r="AE169" i="1" s="1"/>
  <c r="AF169" i="1" s="1"/>
  <c r="V169" i="1"/>
  <c r="W169" i="1" s="1"/>
  <c r="X169" i="1" s="1"/>
  <c r="AH169" i="1"/>
  <c r="AI169" i="1" s="1"/>
  <c r="AJ169" i="1" s="1"/>
  <c r="R169" i="1"/>
  <c r="S169" i="1" s="1"/>
  <c r="T169" i="1" s="1"/>
  <c r="Z178" i="1"/>
  <c r="AA178" i="1" s="1"/>
  <c r="AB178" i="1" s="1"/>
  <c r="AD163" i="1"/>
  <c r="AE163" i="1" s="1"/>
  <c r="AF163" i="1" s="1"/>
  <c r="R163" i="1"/>
  <c r="S163" i="1" s="1"/>
  <c r="T163" i="1" s="1"/>
  <c r="V163" i="1"/>
  <c r="W163" i="1" s="1"/>
  <c r="X163" i="1" s="1"/>
  <c r="AH163" i="1"/>
  <c r="AI163" i="1" s="1"/>
  <c r="AJ163" i="1" s="1"/>
  <c r="Z163" i="1"/>
  <c r="AA163" i="1" s="1"/>
  <c r="AB163" i="1" s="1"/>
  <c r="AH174" i="1"/>
  <c r="AI174" i="1" s="1"/>
  <c r="AJ174" i="1" s="1"/>
  <c r="R174" i="1"/>
  <c r="S174" i="1" s="1"/>
  <c r="T174" i="1" s="1"/>
  <c r="Z174" i="1"/>
  <c r="AA174" i="1" s="1"/>
  <c r="AB174" i="1" s="1"/>
  <c r="V174" i="1"/>
  <c r="W174" i="1" s="1"/>
  <c r="X174" i="1" s="1"/>
  <c r="AD174" i="1"/>
  <c r="AE174" i="1" s="1"/>
  <c r="AF174" i="1" s="1"/>
  <c r="AH166" i="1"/>
  <c r="AI166" i="1" s="1"/>
  <c r="AJ166" i="1" s="1"/>
  <c r="Z166" i="1"/>
  <c r="AA166" i="1" s="1"/>
  <c r="AB166" i="1" s="1"/>
  <c r="V166" i="1"/>
  <c r="W166" i="1" s="1"/>
  <c r="X166" i="1" s="1"/>
  <c r="R166" i="1"/>
  <c r="S166" i="1" s="1"/>
  <c r="T166" i="1" s="1"/>
  <c r="AD166" i="1"/>
  <c r="AE166" i="1" s="1"/>
  <c r="AF166" i="1" s="1"/>
  <c r="AH167" i="1"/>
  <c r="AI167" i="1" s="1"/>
  <c r="AJ167" i="1" s="1"/>
  <c r="V167" i="1"/>
  <c r="W167" i="1" s="1"/>
  <c r="X167" i="1" s="1"/>
  <c r="Z167" i="1"/>
  <c r="AA167" i="1" s="1"/>
  <c r="AB167" i="1" s="1"/>
  <c r="R167" i="1"/>
  <c r="S167" i="1" s="1"/>
  <c r="T167" i="1" s="1"/>
  <c r="AD167" i="1"/>
  <c r="AE167" i="1" s="1"/>
  <c r="AF167" i="1" s="1"/>
  <c r="AH168" i="1"/>
  <c r="AI168" i="1" s="1"/>
  <c r="AJ168" i="1" s="1"/>
  <c r="AH177" i="1"/>
  <c r="AI177" i="1" s="1"/>
  <c r="AJ177" i="1" s="1"/>
  <c r="R177" i="1"/>
  <c r="S177" i="1" s="1"/>
  <c r="T177" i="1" s="1"/>
  <c r="AD177" i="1"/>
  <c r="AE177" i="1" s="1"/>
  <c r="AF177" i="1" s="1"/>
  <c r="Z177" i="1"/>
  <c r="AA177" i="1" s="1"/>
  <c r="AB177" i="1" s="1"/>
  <c r="V177" i="1"/>
  <c r="W177" i="1" s="1"/>
  <c r="X177" i="1" s="1"/>
  <c r="AD176" i="1"/>
  <c r="AE176" i="1" s="1"/>
  <c r="AF176" i="1" s="1"/>
  <c r="V176" i="1"/>
  <c r="W176" i="1" s="1"/>
  <c r="X176" i="1" s="1"/>
  <c r="AH176" i="1"/>
  <c r="AI176" i="1" s="1"/>
  <c r="AJ176" i="1" s="1"/>
  <c r="Z176" i="1"/>
  <c r="AA176" i="1" s="1"/>
  <c r="AB176" i="1" s="1"/>
  <c r="R176" i="1"/>
  <c r="S176" i="1" s="1"/>
  <c r="T176" i="1" s="1"/>
  <c r="Z160" i="1"/>
  <c r="AA160" i="1" s="1"/>
  <c r="AB160" i="1" s="1"/>
  <c r="AD173" i="1"/>
  <c r="AE173" i="1" s="1"/>
  <c r="AF173" i="1" s="1"/>
  <c r="Z173" i="1"/>
  <c r="AA173" i="1" s="1"/>
  <c r="AB173" i="1" s="1"/>
  <c r="V173" i="1"/>
  <c r="W173" i="1" s="1"/>
  <c r="X173" i="1" s="1"/>
  <c r="AH173" i="1"/>
  <c r="AI173" i="1" s="1"/>
  <c r="AJ173" i="1" s="1"/>
  <c r="R173" i="1"/>
  <c r="S173" i="1" s="1"/>
  <c r="T173" i="1" s="1"/>
  <c r="G64" i="1"/>
  <c r="H60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G39" i="1"/>
  <c r="H39" i="1"/>
  <c r="B40" i="1"/>
  <c r="C40" i="1" s="1"/>
  <c r="D40" i="1" s="1"/>
  <c r="B41" i="1"/>
  <c r="C41" i="1" s="1"/>
  <c r="D41" i="1" s="1"/>
  <c r="B42" i="1"/>
  <c r="C42" i="1" s="1"/>
  <c r="D42" i="1" s="1"/>
  <c r="B43" i="1"/>
  <c r="C43" i="1" s="1"/>
  <c r="D43" i="1" s="1"/>
  <c r="B44" i="1"/>
  <c r="C44" i="1" s="1"/>
  <c r="D44" i="1" s="1"/>
  <c r="B45" i="1"/>
  <c r="C45" i="1" s="1"/>
  <c r="D45" i="1" s="1"/>
  <c r="B46" i="1"/>
  <c r="C46" i="1" s="1"/>
  <c r="D46" i="1" s="1"/>
  <c r="B47" i="1"/>
  <c r="C47" i="1" s="1"/>
  <c r="D47" i="1" s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C53" i="1" s="1"/>
  <c r="D53" i="1" s="1"/>
  <c r="B54" i="1"/>
  <c r="C54" i="1" s="1"/>
  <c r="D54" i="1" s="1"/>
  <c r="B55" i="1"/>
  <c r="C55" i="1" s="1"/>
  <c r="D55" i="1" s="1"/>
  <c r="B56" i="1"/>
  <c r="C56" i="1" s="1"/>
  <c r="D56" i="1" s="1"/>
  <c r="B57" i="1"/>
  <c r="C57" i="1" s="1"/>
  <c r="D57" i="1" s="1"/>
  <c r="B58" i="1"/>
  <c r="C58" i="1" s="1"/>
  <c r="D58" i="1" s="1"/>
  <c r="B59" i="1"/>
  <c r="C59" i="1" s="1"/>
  <c r="D59" i="1" s="1"/>
  <c r="B60" i="1"/>
  <c r="C60" i="1" s="1"/>
  <c r="D60" i="1" s="1"/>
  <c r="B39" i="1"/>
  <c r="C39" i="1" s="1"/>
  <c r="D39" i="1" s="1"/>
  <c r="AD178" i="1" l="1"/>
  <c r="AE178" i="1" s="1"/>
  <c r="AF178" i="1" s="1"/>
  <c r="AN178" i="1"/>
  <c r="AO178" i="1" s="1"/>
  <c r="AP178" i="1" s="1"/>
  <c r="V260" i="1"/>
  <c r="W260" i="1" s="1"/>
  <c r="X260" i="1" s="1"/>
  <c r="R260" i="1"/>
  <c r="S260" i="1" s="1"/>
  <c r="T260" i="1" s="1"/>
  <c r="J260" i="1"/>
  <c r="K260" i="1" s="1"/>
  <c r="L260" i="1" s="1"/>
  <c r="N260" i="1"/>
  <c r="O260" i="1" s="1"/>
  <c r="P260" i="1" s="1"/>
  <c r="R274" i="1"/>
  <c r="S274" i="1" s="1"/>
  <c r="T274" i="1" s="1"/>
  <c r="N274" i="1"/>
  <c r="O274" i="1" s="1"/>
  <c r="P274" i="1" s="1"/>
  <c r="V274" i="1"/>
  <c r="W274" i="1" s="1"/>
  <c r="X274" i="1" s="1"/>
  <c r="J274" i="1"/>
  <c r="K274" i="1" s="1"/>
  <c r="L274" i="1" s="1"/>
  <c r="J273" i="1"/>
  <c r="K273" i="1" s="1"/>
  <c r="L273" i="1" s="1"/>
  <c r="N273" i="1"/>
  <c r="O273" i="1" s="1"/>
  <c r="P273" i="1" s="1"/>
  <c r="R273" i="1"/>
  <c r="S273" i="1" s="1"/>
  <c r="T273" i="1" s="1"/>
  <c r="V273" i="1"/>
  <c r="W273" i="1" s="1"/>
  <c r="X273" i="1" s="1"/>
  <c r="N279" i="1"/>
  <c r="O279" i="1" s="1"/>
  <c r="P279" i="1" s="1"/>
  <c r="R279" i="1"/>
  <c r="S279" i="1" s="1"/>
  <c r="T279" i="1" s="1"/>
  <c r="J279" i="1"/>
  <c r="K279" i="1" s="1"/>
  <c r="L279" i="1" s="1"/>
  <c r="V279" i="1"/>
  <c r="W279" i="1" s="1"/>
  <c r="X279" i="1" s="1"/>
  <c r="V165" i="1"/>
  <c r="W165" i="1" s="1"/>
  <c r="X165" i="1" s="1"/>
  <c r="AN165" i="1"/>
  <c r="AO165" i="1" s="1"/>
  <c r="AP165" i="1" s="1"/>
  <c r="V266" i="1"/>
  <c r="W266" i="1" s="1"/>
  <c r="X266" i="1" s="1"/>
  <c r="J266" i="1"/>
  <c r="K266" i="1" s="1"/>
  <c r="L266" i="1" s="1"/>
  <c r="R266" i="1"/>
  <c r="S266" i="1" s="1"/>
  <c r="T266" i="1" s="1"/>
  <c r="N266" i="1"/>
  <c r="O266" i="1" s="1"/>
  <c r="P266" i="1" s="1"/>
  <c r="J280" i="1"/>
  <c r="K280" i="1" s="1"/>
  <c r="L280" i="1" s="1"/>
  <c r="V280" i="1"/>
  <c r="W280" i="1" s="1"/>
  <c r="X280" i="1" s="1"/>
  <c r="N280" i="1"/>
  <c r="O280" i="1" s="1"/>
  <c r="P280" i="1" s="1"/>
  <c r="R280" i="1"/>
  <c r="S280" i="1" s="1"/>
  <c r="T280" i="1" s="1"/>
  <c r="R175" i="1"/>
  <c r="S175" i="1" s="1"/>
  <c r="T175" i="1" s="1"/>
  <c r="J264" i="1"/>
  <c r="K264" i="1" s="1"/>
  <c r="L264" i="1" s="1"/>
  <c r="R264" i="1"/>
  <c r="S264" i="1" s="1"/>
  <c r="T264" i="1" s="1"/>
  <c r="V264" i="1"/>
  <c r="W264" i="1" s="1"/>
  <c r="X264" i="1" s="1"/>
  <c r="N264" i="1"/>
  <c r="O264" i="1" s="1"/>
  <c r="P264" i="1" s="1"/>
  <c r="N268" i="1"/>
  <c r="O268" i="1" s="1"/>
  <c r="P268" i="1" s="1"/>
  <c r="J268" i="1"/>
  <c r="K268" i="1" s="1"/>
  <c r="L268" i="1" s="1"/>
  <c r="V268" i="1"/>
  <c r="W268" i="1" s="1"/>
  <c r="X268" i="1" s="1"/>
  <c r="R268" i="1"/>
  <c r="S268" i="1" s="1"/>
  <c r="T268" i="1" s="1"/>
  <c r="J271" i="1"/>
  <c r="K271" i="1" s="1"/>
  <c r="L271" i="1" s="1"/>
  <c r="R271" i="1"/>
  <c r="S271" i="1" s="1"/>
  <c r="T271" i="1" s="1"/>
  <c r="V271" i="1"/>
  <c r="W271" i="1" s="1"/>
  <c r="X271" i="1" s="1"/>
  <c r="N271" i="1"/>
  <c r="O271" i="1" s="1"/>
  <c r="P271" i="1" s="1"/>
  <c r="R267" i="1"/>
  <c r="S267" i="1" s="1"/>
  <c r="T267" i="1" s="1"/>
  <c r="N267" i="1"/>
  <c r="O267" i="1" s="1"/>
  <c r="P267" i="1" s="1"/>
  <c r="J267" i="1"/>
  <c r="K267" i="1" s="1"/>
  <c r="L267" i="1" s="1"/>
  <c r="V267" i="1"/>
  <c r="W267" i="1" s="1"/>
  <c r="X267" i="1" s="1"/>
  <c r="N277" i="1"/>
  <c r="O277" i="1" s="1"/>
  <c r="P277" i="1" s="1"/>
  <c r="V277" i="1"/>
  <c r="W277" i="1" s="1"/>
  <c r="X277" i="1" s="1"/>
  <c r="J277" i="1"/>
  <c r="K277" i="1" s="1"/>
  <c r="L277" i="1" s="1"/>
  <c r="R277" i="1"/>
  <c r="S277" i="1" s="1"/>
  <c r="T277" i="1" s="1"/>
  <c r="V178" i="1"/>
  <c r="W178" i="1" s="1"/>
  <c r="X178" i="1" s="1"/>
  <c r="Z168" i="1"/>
  <c r="AA168" i="1" s="1"/>
  <c r="AB168" i="1" s="1"/>
  <c r="AN168" i="1"/>
  <c r="AO168" i="1" s="1"/>
  <c r="AP168" i="1" s="1"/>
  <c r="AD171" i="1"/>
  <c r="AE171" i="1" s="1"/>
  <c r="AF171" i="1" s="1"/>
  <c r="AN171" i="1"/>
  <c r="AO171" i="1" s="1"/>
  <c r="AP171" i="1" s="1"/>
  <c r="AD158" i="1"/>
  <c r="AE158" i="1" s="1"/>
  <c r="AF158" i="1" s="1"/>
  <c r="AN158" i="1"/>
  <c r="AO158" i="1" s="1"/>
  <c r="AP158" i="1" s="1"/>
  <c r="AP179" i="1" s="1"/>
  <c r="V265" i="1"/>
  <c r="W265" i="1" s="1"/>
  <c r="X265" i="1" s="1"/>
  <c r="N265" i="1"/>
  <c r="O265" i="1" s="1"/>
  <c r="P265" i="1" s="1"/>
  <c r="R265" i="1"/>
  <c r="S265" i="1" s="1"/>
  <c r="T265" i="1" s="1"/>
  <c r="J265" i="1"/>
  <c r="K265" i="1" s="1"/>
  <c r="L265" i="1" s="1"/>
  <c r="L281" i="1" s="1"/>
  <c r="N270" i="1"/>
  <c r="O270" i="1" s="1"/>
  <c r="P270" i="1" s="1"/>
  <c r="V270" i="1"/>
  <c r="W270" i="1" s="1"/>
  <c r="X270" i="1" s="1"/>
  <c r="J270" i="1"/>
  <c r="K270" i="1" s="1"/>
  <c r="L270" i="1" s="1"/>
  <c r="R270" i="1"/>
  <c r="S270" i="1" s="1"/>
  <c r="T270" i="1" s="1"/>
  <c r="R262" i="1"/>
  <c r="S262" i="1" s="1"/>
  <c r="T262" i="1" s="1"/>
  <c r="V262" i="1"/>
  <c r="W262" i="1" s="1"/>
  <c r="X262" i="1" s="1"/>
  <c r="X281" i="1" s="1"/>
  <c r="J262" i="1"/>
  <c r="K262" i="1" s="1"/>
  <c r="L262" i="1" s="1"/>
  <c r="N262" i="1"/>
  <c r="O262" i="1" s="1"/>
  <c r="P262" i="1" s="1"/>
  <c r="AH178" i="1"/>
  <c r="AI178" i="1" s="1"/>
  <c r="AJ178" i="1" s="1"/>
  <c r="R178" i="1"/>
  <c r="S178" i="1" s="1"/>
  <c r="T178" i="1" s="1"/>
  <c r="AD168" i="1"/>
  <c r="AE168" i="1" s="1"/>
  <c r="AF168" i="1" s="1"/>
  <c r="R168" i="1"/>
  <c r="S168" i="1" s="1"/>
  <c r="T168" i="1" s="1"/>
  <c r="AH165" i="1"/>
  <c r="AI165" i="1" s="1"/>
  <c r="AJ165" i="1" s="1"/>
  <c r="R171" i="1"/>
  <c r="S171" i="1" s="1"/>
  <c r="T171" i="1" s="1"/>
  <c r="AH171" i="1"/>
  <c r="AI171" i="1" s="1"/>
  <c r="AJ171" i="1" s="1"/>
  <c r="Z171" i="1"/>
  <c r="AA171" i="1" s="1"/>
  <c r="AB171" i="1" s="1"/>
  <c r="AD160" i="1"/>
  <c r="AE160" i="1" s="1"/>
  <c r="AF160" i="1" s="1"/>
  <c r="V168" i="1"/>
  <c r="W168" i="1" s="1"/>
  <c r="X168" i="1" s="1"/>
  <c r="Z165" i="1"/>
  <c r="AA165" i="1" s="1"/>
  <c r="AB165" i="1" s="1"/>
  <c r="AH160" i="1"/>
  <c r="AI160" i="1" s="1"/>
  <c r="AJ160" i="1" s="1"/>
  <c r="V160" i="1"/>
  <c r="W160" i="1" s="1"/>
  <c r="X160" i="1" s="1"/>
  <c r="R165" i="1"/>
  <c r="S165" i="1" s="1"/>
  <c r="T165" i="1" s="1"/>
  <c r="AD165" i="1"/>
  <c r="AE165" i="1" s="1"/>
  <c r="AF165" i="1" s="1"/>
  <c r="R159" i="1"/>
  <c r="S159" i="1" s="1"/>
  <c r="T159" i="1" s="1"/>
  <c r="T179" i="1" s="1"/>
  <c r="AD159" i="1"/>
  <c r="AE159" i="1" s="1"/>
  <c r="AF159" i="1" s="1"/>
  <c r="AH159" i="1"/>
  <c r="AI159" i="1" s="1"/>
  <c r="AJ159" i="1" s="1"/>
  <c r="V159" i="1"/>
  <c r="W159" i="1" s="1"/>
  <c r="X159" i="1" s="1"/>
  <c r="Z159" i="1"/>
  <c r="AA159" i="1" s="1"/>
  <c r="AB159" i="1" s="1"/>
  <c r="AB179" i="1" s="1"/>
  <c r="I41" i="1"/>
  <c r="F41" i="1" s="1"/>
  <c r="I53" i="1"/>
  <c r="F53" i="1" s="1"/>
  <c r="I49" i="1"/>
  <c r="F49" i="1" s="1"/>
  <c r="I45" i="1"/>
  <c r="F45" i="1" s="1"/>
  <c r="I60" i="1"/>
  <c r="F60" i="1" s="1"/>
  <c r="I58" i="1"/>
  <c r="F58" i="1" s="1"/>
  <c r="I48" i="1"/>
  <c r="F48" i="1" s="1"/>
  <c r="I46" i="1"/>
  <c r="F46" i="1" s="1"/>
  <c r="I40" i="1"/>
  <c r="F40" i="1" s="1"/>
  <c r="I55" i="1"/>
  <c r="F55" i="1" s="1"/>
  <c r="I50" i="1"/>
  <c r="F50" i="1" s="1"/>
  <c r="I42" i="1"/>
  <c r="F42" i="1" s="1"/>
  <c r="I57" i="1"/>
  <c r="F57" i="1" s="1"/>
  <c r="I51" i="1"/>
  <c r="F51" i="1" s="1"/>
  <c r="I43" i="1"/>
  <c r="F43" i="1" s="1"/>
  <c r="I59" i="1"/>
  <c r="F59" i="1" s="1"/>
  <c r="I56" i="1"/>
  <c r="F56" i="1" s="1"/>
  <c r="I54" i="1"/>
  <c r="F54" i="1" s="1"/>
  <c r="I44" i="1"/>
  <c r="F44" i="1" s="1"/>
  <c r="I52" i="1"/>
  <c r="F52" i="1" s="1"/>
  <c r="I47" i="1"/>
  <c r="F47" i="1" s="1"/>
  <c r="I39" i="1"/>
  <c r="D61" i="1"/>
  <c r="T281" i="1" l="1"/>
  <c r="AJ179" i="1"/>
  <c r="AF179" i="1"/>
  <c r="X179" i="1"/>
  <c r="F39" i="1"/>
  <c r="I61" i="1"/>
  <c r="B8" i="1" l="1"/>
  <c r="O259" i="1" l="1"/>
  <c r="P259" i="1" s="1"/>
  <c r="P281" i="1" s="1"/>
</calcChain>
</file>

<file path=xl/sharedStrings.xml><?xml version="1.0" encoding="utf-8"?>
<sst xmlns="http://schemas.openxmlformats.org/spreadsheetml/2006/main" count="114" uniqueCount="53">
  <si>
    <t>From E. Tiemann, J. Hoeft, T. Torring, Z. Naturforsch. A, 28, 1405-1407 (1973)</t>
  </si>
  <si>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</si>
  <si>
    <t>127I</t>
  </si>
  <si>
    <t>m</t>
  </si>
  <si>
    <t>unc</t>
  </si>
  <si>
    <t>nat ab (%)</t>
  </si>
  <si>
    <t>nuc spin</t>
  </si>
  <si>
    <t>19F</t>
  </si>
  <si>
    <t>μ</t>
  </si>
  <si>
    <t>MHz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</si>
  <si>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1,1→2</t>
    </r>
  </si>
  <si>
    <t>Cluster analysis</t>
  </si>
  <si>
    <t>Model 1</t>
  </si>
  <si>
    <t>dev</t>
  </si>
  <si>
    <t>dev^2</t>
  </si>
  <si>
    <t>Model2</t>
  </si>
  <si>
    <t>Difference between two clusters approx same value as first clusters, supports J=0, 1 assignment. Predicted re of 1.93 close to 2.00 estimate from trends in other interhalogens.</t>
  </si>
  <si>
    <t>J</t>
  </si>
  <si>
    <t>J+1</t>
  </si>
  <si>
    <t>Model 0</t>
  </si>
  <si>
    <t>diff</t>
  </si>
  <si>
    <t>diffsq</t>
  </si>
  <si>
    <t>I</t>
  </si>
  <si>
    <t>I+1</t>
  </si>
  <si>
    <t>F</t>
  </si>
  <si>
    <t>F+1</t>
  </si>
  <si>
    <t>G</t>
  </si>
  <si>
    <t>G+1</t>
  </si>
  <si>
    <t>Casimir</t>
  </si>
  <si>
    <t>F'</t>
  </si>
  <si>
    <t>dCas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</si>
  <si>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</si>
  <si>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</si>
  <si>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</si>
  <si>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>eQq</t>
  </si>
  <si>
    <t>v</t>
  </si>
  <si>
    <t>Model 0-1</t>
  </si>
  <si>
    <t>Model 1-1</t>
  </si>
  <si>
    <t>Model 2-1</t>
  </si>
  <si>
    <r>
      <t>D</t>
    </r>
    <r>
      <rPr>
        <vertAlign val="subscript"/>
        <sz val="11"/>
        <color theme="1"/>
        <rFont val="Calibri"/>
        <family val="2"/>
        <scheme val="minor"/>
      </rPr>
      <t>e</t>
    </r>
  </si>
  <si>
    <t>Model 3-1</t>
  </si>
  <si>
    <t>Model 4-1</t>
  </si>
  <si>
    <t>Casimir 2nd</t>
  </si>
  <si>
    <t>2nd order</t>
  </si>
  <si>
    <t>d2Cas</t>
  </si>
  <si>
    <t>Model 1-2</t>
  </si>
  <si>
    <t>I*J terms</t>
  </si>
  <si>
    <t>I*J</t>
  </si>
  <si>
    <t>dI*J</t>
  </si>
  <si>
    <t>Model 1-1-1</t>
  </si>
  <si>
    <t>c</t>
  </si>
  <si>
    <t>First plot the spectra.</t>
  </si>
  <si>
    <t>Assignment of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</si>
</sst>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0.0"/>
    <numFmt numFmtId="166" formatCode="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166" fontId="0" fillId="0" borderId="0" xfId="0" applyNumberFormat="1"/>
    <xf numFmtId="167" fontId="0" fillId="0" borderId="0" xfId="0" applyNumberFormat="1"/>
    <xf numFmtId="167" fontId="0" fillId="0" borderId="0" xfId="0" applyNumberFormat="1" applyFill="1"/>
    <xf numFmtId="0" fontId="0" fillId="0" borderId="0" xfId="0" applyFont="1"/>
    <xf numFmtId="0" fontId="3" fillId="2" borderId="0" xfId="0" applyFont="1" applyFill="1"/>
    <xf numFmtId="0" fontId="0" fillId="2" borderId="0" xfId="0" applyFill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IF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Microwave!$A$13:$A$34</c:f>
              <c:numCache>
                <c:formatCode>General</c:formatCode>
                <c:ptCount val="22"/>
                <c:pt idx="0" formatCode="0.000">
                  <c:v>16170.004999999999</c:v>
                </c:pt>
                <c:pt idx="1">
                  <c:v>16891.132000000001</c:v>
                </c:pt>
                <c:pt idx="2">
                  <c:v>17203.373</c:v>
                </c:pt>
                <c:pt idx="3">
                  <c:v>32486.253000000001</c:v>
                </c:pt>
                <c:pt idx="4">
                  <c:v>32617.092000000001</c:v>
                </c:pt>
                <c:pt idx="5">
                  <c:v>32710.379000000001</c:v>
                </c:pt>
                <c:pt idx="6">
                  <c:v>32798.091999999997</c:v>
                </c:pt>
                <c:pt idx="7">
                  <c:v>32841.364000000001</c:v>
                </c:pt>
                <c:pt idx="8">
                  <c:v>32969.042999999998</c:v>
                </c:pt>
                <c:pt idx="9">
                  <c:v>33022.65</c:v>
                </c:pt>
                <c:pt idx="10">
                  <c:v>33053.463000000003</c:v>
                </c:pt>
                <c:pt idx="11">
                  <c:v>33194.004000000001</c:v>
                </c:pt>
                <c:pt idx="12">
                  <c:v>33279.544999999998</c:v>
                </c:pt>
                <c:pt idx="13">
                  <c:v>33337.071000000004</c:v>
                </c:pt>
                <c:pt idx="14">
                  <c:v>33410.557999999997</c:v>
                </c:pt>
                <c:pt idx="15">
                  <c:v>33504.917999999998</c:v>
                </c:pt>
                <c:pt idx="16">
                  <c:v>33518.038</c:v>
                </c:pt>
                <c:pt idx="17">
                  <c:v>33562.582999999999</c:v>
                </c:pt>
                <c:pt idx="18">
                  <c:v>33636.237000000001</c:v>
                </c:pt>
                <c:pt idx="19">
                  <c:v>33743.724999999999</c:v>
                </c:pt>
                <c:pt idx="20">
                  <c:v>34000.849000000002</c:v>
                </c:pt>
                <c:pt idx="21">
                  <c:v>34227.341</c:v>
                </c:pt>
              </c:numCache>
            </c:numRef>
          </c:xVal>
          <c:yVal>
            <c:numRef>
              <c:f>Microwave!$C$13:$C$34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8-4F24-8243-1EC702AC3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1, J=1)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Microwave!$K$160:$K$178</c:f>
              <c:numCache>
                <c:formatCode>0.000</c:formatCode>
                <c:ptCount val="19"/>
                <c:pt idx="0">
                  <c:v>-689.96251576567374</c:v>
                </c:pt>
                <c:pt idx="1">
                  <c:v>-559.1235157656738</c:v>
                </c:pt>
                <c:pt idx="2">
                  <c:v>-673.2883518449089</c:v>
                </c:pt>
                <c:pt idx="3">
                  <c:v>-378.12351576567744</c:v>
                </c:pt>
                <c:pt idx="4">
                  <c:v>-542.30335184490832</c:v>
                </c:pt>
                <c:pt idx="5">
                  <c:v>-207.17251576567651</c:v>
                </c:pt>
                <c:pt idx="6">
                  <c:v>-361.01735184490826</c:v>
                </c:pt>
                <c:pt idx="7">
                  <c:v>84.699320313557109</c:v>
                </c:pt>
                <c:pt idx="8">
                  <c:v>-189.6633518449089</c:v>
                </c:pt>
                <c:pt idx="9">
                  <c:v>103.3294842343239</c:v>
                </c:pt>
                <c:pt idx="10">
                  <c:v>160.8554842343292</c:v>
                </c:pt>
                <c:pt idx="11">
                  <c:v>234.34248423432291</c:v>
                </c:pt>
                <c:pt idx="12">
                  <c:v>121.25064815508813</c:v>
                </c:pt>
                <c:pt idx="13">
                  <c:v>341.82248423432611</c:v>
                </c:pt>
                <c:pt idx="14">
                  <c:v>178.915648155089</c:v>
                </c:pt>
                <c:pt idx="15">
                  <c:v>252.56964815509127</c:v>
                </c:pt>
                <c:pt idx="16">
                  <c:v>360.05764815508883</c:v>
                </c:pt>
                <c:pt idx="17">
                  <c:v>824.63348423432763</c:v>
                </c:pt>
                <c:pt idx="18">
                  <c:v>843.67364815509063</c:v>
                </c:pt>
              </c:numCache>
            </c:numRef>
          </c:xVal>
          <c:yVal>
            <c:numRef>
              <c:f>Microwave!$I$160:$I$178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E9-426D-BE26-E39BEE418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0-1)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Microwave!$S$157:$S$178</c:f>
              <c:numCache>
                <c:formatCode>0.000</c:formatCode>
                <c:ptCount val="22"/>
                <c:pt idx="0">
                  <c:v>61.242831397043119</c:v>
                </c:pt>
                <c:pt idx="1">
                  <c:v>66.958763064387313</c:v>
                </c:pt>
                <c:pt idx="2">
                  <c:v>72.595019493248401</c:v>
                </c:pt>
                <c:pt idx="3">
                  <c:v>-101.14372627585544</c:v>
                </c:pt>
                <c:pt idx="4">
                  <c:v>-106.57350119636249</c:v>
                </c:pt>
                <c:pt idx="5">
                  <c:v>122.98227372414476</c:v>
                </c:pt>
                <c:pt idx="6">
                  <c:v>-95.909469846999855</c:v>
                </c:pt>
                <c:pt idx="7">
                  <c:v>117.69849880363836</c:v>
                </c:pt>
                <c:pt idx="8">
                  <c:v>-105.02792242052237</c:v>
                </c:pt>
                <c:pt idx="9">
                  <c:v>128.64853015300469</c:v>
                </c:pt>
                <c:pt idx="10">
                  <c:v>-327.21266599165392</c:v>
                </c:pt>
                <c:pt idx="11">
                  <c:v>119.9330775794806</c:v>
                </c:pt>
                <c:pt idx="12">
                  <c:v>-101.13066599165904</c:v>
                </c:pt>
                <c:pt idx="13">
                  <c:v>-102.00556952901388</c:v>
                </c:pt>
                <c:pt idx="14">
                  <c:v>-101.51969895072398</c:v>
                </c:pt>
                <c:pt idx="15">
                  <c:v>124.24233400834055</c:v>
                </c:pt>
                <c:pt idx="16">
                  <c:v>-91.374538179654337</c:v>
                </c:pt>
                <c:pt idx="17">
                  <c:v>123.50643047098129</c:v>
                </c:pt>
                <c:pt idx="18">
                  <c:v>124.15930104927975</c:v>
                </c:pt>
                <c:pt idx="19">
                  <c:v>134.31246182034374</c:v>
                </c:pt>
                <c:pt idx="20">
                  <c:v>-95.237734324313351</c:v>
                </c:pt>
                <c:pt idx="21">
                  <c:v>131.25426567568502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6-4677-9B78-CA0BE58AB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0-1)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Microwave!$S$157:$S$178</c:f>
              <c:numCache>
                <c:formatCode>0.000</c:formatCode>
                <c:ptCount val="22"/>
                <c:pt idx="0">
                  <c:v>61.242831397043119</c:v>
                </c:pt>
                <c:pt idx="1">
                  <c:v>66.958763064387313</c:v>
                </c:pt>
                <c:pt idx="2">
                  <c:v>72.595019493248401</c:v>
                </c:pt>
                <c:pt idx="3">
                  <c:v>-101.14372627585544</c:v>
                </c:pt>
                <c:pt idx="4">
                  <c:v>-106.57350119636249</c:v>
                </c:pt>
                <c:pt idx="5">
                  <c:v>122.98227372414476</c:v>
                </c:pt>
                <c:pt idx="6">
                  <c:v>-95.909469846999855</c:v>
                </c:pt>
                <c:pt idx="7">
                  <c:v>117.69849880363836</c:v>
                </c:pt>
                <c:pt idx="8">
                  <c:v>-105.02792242052237</c:v>
                </c:pt>
                <c:pt idx="9">
                  <c:v>128.64853015300469</c:v>
                </c:pt>
                <c:pt idx="10">
                  <c:v>-327.21266599165392</c:v>
                </c:pt>
                <c:pt idx="11">
                  <c:v>119.9330775794806</c:v>
                </c:pt>
                <c:pt idx="12">
                  <c:v>-101.13066599165904</c:v>
                </c:pt>
                <c:pt idx="13">
                  <c:v>-102.00556952901388</c:v>
                </c:pt>
                <c:pt idx="14">
                  <c:v>-101.51969895072398</c:v>
                </c:pt>
                <c:pt idx="15">
                  <c:v>124.24233400834055</c:v>
                </c:pt>
                <c:pt idx="16">
                  <c:v>-91.374538179654337</c:v>
                </c:pt>
                <c:pt idx="17">
                  <c:v>123.50643047098129</c:v>
                </c:pt>
                <c:pt idx="18">
                  <c:v>124.15930104927975</c:v>
                </c:pt>
                <c:pt idx="19">
                  <c:v>134.31246182034374</c:v>
                </c:pt>
                <c:pt idx="20">
                  <c:v>-95.237734324313351</c:v>
                </c:pt>
                <c:pt idx="21">
                  <c:v>131.25426567568502</c:v>
                </c:pt>
              </c:numCache>
            </c:numRef>
          </c:xVal>
          <c:yVal>
            <c:numRef>
              <c:f>Microwave!$I$157:$I$178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5-4A16-B202-C4DDA87A2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1-1)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Microwave!$W$157:$W$178</c:f>
              <c:numCache>
                <c:formatCode>0.000</c:formatCode>
                <c:ptCount val="22"/>
                <c:pt idx="0">
                  <c:v>1.8213160586019512</c:v>
                </c:pt>
                <c:pt idx="1">
                  <c:v>2.6487088986687013</c:v>
                </c:pt>
                <c:pt idx="2">
                  <c:v>6.1898772586937412</c:v>
                </c:pt>
                <c:pt idx="3">
                  <c:v>3.7525773952293093</c:v>
                </c:pt>
                <c:pt idx="4">
                  <c:v>-2.6083477780921385</c:v>
                </c:pt>
                <c:pt idx="5">
                  <c:v>1.6118352181911177</c:v>
                </c:pt>
                <c:pt idx="6">
                  <c:v>6.8917457552524866</c:v>
                </c:pt>
                <c:pt idx="7">
                  <c:v>-4.6030899551260518</c:v>
                </c:pt>
                <c:pt idx="8">
                  <c:v>-3.4571553666319232</c:v>
                </c:pt>
                <c:pt idx="9">
                  <c:v>5.1830035782186314</c:v>
                </c:pt>
                <c:pt idx="10">
                  <c:v>-1.4702448295647628</c:v>
                </c:pt>
                <c:pt idx="11">
                  <c:v>-4.76289754366735</c:v>
                </c:pt>
                <c:pt idx="12">
                  <c:v>-1.6549870066010044</c:v>
                </c:pt>
                <c:pt idx="13">
                  <c:v>-2.9289549380191602</c:v>
                </c:pt>
                <c:pt idx="14">
                  <c:v>-2.9419148523084004</c:v>
                </c:pt>
                <c:pt idx="15">
                  <c:v>-2.5487291836398072</c:v>
                </c:pt>
                <c:pt idx="16">
                  <c:v>6.5381385953223798</c:v>
                </c:pt>
                <c:pt idx="17">
                  <c:v>-3.6836971150623867</c:v>
                </c:pt>
                <c:pt idx="18">
                  <c:v>-3.5296570293430705</c:v>
                </c:pt>
                <c:pt idx="19">
                  <c:v>5.9583964182820637</c:v>
                </c:pt>
                <c:pt idx="20">
                  <c:v>-0.65059416653821245</c:v>
                </c:pt>
                <c:pt idx="21">
                  <c:v>-0.42533634357823757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5-4767-8D3D-09925EBE8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1-1, J=1)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Microwave!$W$160:$W$178</c:f>
              <c:numCache>
                <c:formatCode>0.000</c:formatCode>
                <c:ptCount val="19"/>
                <c:pt idx="0">
                  <c:v>3.7525773952293093</c:v>
                </c:pt>
                <c:pt idx="1">
                  <c:v>-2.6083477780921385</c:v>
                </c:pt>
                <c:pt idx="2">
                  <c:v>1.6118352181911177</c:v>
                </c:pt>
                <c:pt idx="3">
                  <c:v>6.8917457552524866</c:v>
                </c:pt>
                <c:pt idx="4">
                  <c:v>-4.6030899551260518</c:v>
                </c:pt>
                <c:pt idx="5">
                  <c:v>-3.4571553666319232</c:v>
                </c:pt>
                <c:pt idx="6">
                  <c:v>5.1830035782186314</c:v>
                </c:pt>
                <c:pt idx="7">
                  <c:v>-1.4702448295647628</c:v>
                </c:pt>
                <c:pt idx="8">
                  <c:v>-4.76289754366735</c:v>
                </c:pt>
                <c:pt idx="9">
                  <c:v>-1.6549870066010044</c:v>
                </c:pt>
                <c:pt idx="10">
                  <c:v>-2.9289549380191602</c:v>
                </c:pt>
                <c:pt idx="11">
                  <c:v>-2.9419148523084004</c:v>
                </c:pt>
                <c:pt idx="12">
                  <c:v>-2.5487291836398072</c:v>
                </c:pt>
                <c:pt idx="13">
                  <c:v>6.5381385953223798</c:v>
                </c:pt>
                <c:pt idx="14">
                  <c:v>-3.6836971150623867</c:v>
                </c:pt>
                <c:pt idx="15">
                  <c:v>-3.5296570293430705</c:v>
                </c:pt>
                <c:pt idx="16">
                  <c:v>5.9583964182820637</c:v>
                </c:pt>
                <c:pt idx="17">
                  <c:v>-0.65059416653821245</c:v>
                </c:pt>
                <c:pt idx="18">
                  <c:v>-0.42533634357823757</c:v>
                </c:pt>
              </c:numCache>
            </c:numRef>
          </c:xVal>
          <c:yVal>
            <c:numRef>
              <c:f>Microwave!$I$160:$I$178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9-40E5-BECB-719FD56F4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Spectrum</a:t>
            </a:r>
            <a:r>
              <a:rPr lang="en-CA" baseline="0"/>
              <a:t> of IF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Microwave!$A$68:$A$92</c:f>
              <c:numCache>
                <c:formatCode>General</c:formatCode>
                <c:ptCount val="25"/>
                <c:pt idx="0" formatCode="0.000">
                  <c:v>16170.004999999999</c:v>
                </c:pt>
                <c:pt idx="1">
                  <c:v>16891.132000000001</c:v>
                </c:pt>
                <c:pt idx="2">
                  <c:v>17203.373</c:v>
                </c:pt>
                <c:pt idx="3">
                  <c:v>32486.253000000001</c:v>
                </c:pt>
                <c:pt idx="4">
                  <c:v>32617.092000000001</c:v>
                </c:pt>
                <c:pt idx="5">
                  <c:v>32710.379000000001</c:v>
                </c:pt>
                <c:pt idx="6">
                  <c:v>32798.091999999997</c:v>
                </c:pt>
                <c:pt idx="7">
                  <c:v>32841.364000000001</c:v>
                </c:pt>
                <c:pt idx="8">
                  <c:v>32969.042999999998</c:v>
                </c:pt>
                <c:pt idx="9">
                  <c:v>33022.65</c:v>
                </c:pt>
                <c:pt idx="10">
                  <c:v>33053.463000000003</c:v>
                </c:pt>
                <c:pt idx="11">
                  <c:v>33194.004000000001</c:v>
                </c:pt>
                <c:pt idx="12">
                  <c:v>33279.544999999998</c:v>
                </c:pt>
                <c:pt idx="13">
                  <c:v>33337.071000000004</c:v>
                </c:pt>
                <c:pt idx="14">
                  <c:v>33410.557999999997</c:v>
                </c:pt>
                <c:pt idx="15">
                  <c:v>33504.917999999998</c:v>
                </c:pt>
                <c:pt idx="16">
                  <c:v>33518.038</c:v>
                </c:pt>
                <c:pt idx="17">
                  <c:v>33562.582999999999</c:v>
                </c:pt>
                <c:pt idx="18">
                  <c:v>33636.237000000001</c:v>
                </c:pt>
                <c:pt idx="19">
                  <c:v>33743.724999999999</c:v>
                </c:pt>
                <c:pt idx="20">
                  <c:v>34000.849000000002</c:v>
                </c:pt>
                <c:pt idx="21">
                  <c:v>34227.341</c:v>
                </c:pt>
                <c:pt idx="22">
                  <c:v>31008.077954545457</c:v>
                </c:pt>
                <c:pt idx="23">
                  <c:v>16754.836666672643</c:v>
                </c:pt>
                <c:pt idx="24">
                  <c:v>33258.589736906251</c:v>
                </c:pt>
              </c:numCache>
            </c:numRef>
          </c:xVal>
          <c:yVal>
            <c:numRef>
              <c:f>Microwave!$B$68:$B$92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06-459E-BF62-0969D0B43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22064"/>
        <c:axId val="137516160"/>
      </c:scatterChart>
      <c:valAx>
        <c:axId val="137522064"/>
        <c:scaling>
          <c:orientation val="minMax"/>
          <c:max val="35000"/>
          <c:min val="1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16160"/>
        <c:crosses val="autoZero"/>
        <c:crossBetween val="midCat"/>
      </c:valAx>
      <c:valAx>
        <c:axId val="13751616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220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2-1)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Microwave!$AA$157:$AA$178</c:f>
              <c:numCache>
                <c:formatCode>0.000</c:formatCode>
                <c:ptCount val="22"/>
                <c:pt idx="0">
                  <c:v>1.9207952832584851</c:v>
                </c:pt>
                <c:pt idx="1">
                  <c:v>2.7153377264112351</c:v>
                </c:pt>
                <c:pt idx="2">
                  <c:v>6.2424273449032626</c:v>
                </c:pt>
                <c:pt idx="3">
                  <c:v>3.4566187397795147</c:v>
                </c:pt>
                <c:pt idx="4">
                  <c:v>-2.910563652003475</c:v>
                </c:pt>
                <c:pt idx="5">
                  <c:v>1.793809788829094</c:v>
                </c:pt>
                <c:pt idx="6">
                  <c:v>6.5817083582660416</c:v>
                </c:pt>
                <c:pt idx="7">
                  <c:v>-4.4273726029496174</c:v>
                </c:pt>
                <c:pt idx="8">
                  <c:v>-3.7754612308708602</c:v>
                </c:pt>
                <c:pt idx="9">
                  <c:v>5.3508994073199574</c:v>
                </c:pt>
                <c:pt idx="10">
                  <c:v>-3.0500814318656921E-7</c:v>
                </c:pt>
                <c:pt idx="11">
                  <c:v>-4.603270181818516</c:v>
                </c:pt>
                <c:pt idx="12">
                  <c:v>-1.9873716123765917</c:v>
                </c:pt>
                <c:pt idx="13">
                  <c:v>-3.2640212088444969</c:v>
                </c:pt>
                <c:pt idx="14">
                  <c:v>-3.2803332044495619</c:v>
                </c:pt>
                <c:pt idx="15">
                  <c:v>-2.4031805633276235</c:v>
                </c:pt>
                <c:pt idx="16">
                  <c:v>6.1952508014219347</c:v>
                </c:pt>
                <c:pt idx="17">
                  <c:v>-3.5408301597999525</c:v>
                </c:pt>
                <c:pt idx="18">
                  <c:v>-3.390142155396461</c:v>
                </c:pt>
                <c:pt idx="19">
                  <c:v>6.0934418504693895</c:v>
                </c:pt>
                <c:pt idx="20">
                  <c:v>-1.0158291692205239</c:v>
                </c:pt>
                <c:pt idx="21">
                  <c:v>-0.31263812017277814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F8-4F57-AE19-ACD6DBAD6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2-1, J=1)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Microwave!$AA$160:$AA$178</c:f>
              <c:numCache>
                <c:formatCode>0.000</c:formatCode>
                <c:ptCount val="19"/>
                <c:pt idx="0">
                  <c:v>3.4566187397795147</c:v>
                </c:pt>
                <c:pt idx="1">
                  <c:v>-2.910563652003475</c:v>
                </c:pt>
                <c:pt idx="2">
                  <c:v>1.793809788829094</c:v>
                </c:pt>
                <c:pt idx="3">
                  <c:v>6.5817083582660416</c:v>
                </c:pt>
                <c:pt idx="4">
                  <c:v>-4.4273726029496174</c:v>
                </c:pt>
                <c:pt idx="5">
                  <c:v>-3.7754612308708602</c:v>
                </c:pt>
                <c:pt idx="6">
                  <c:v>5.3508994073199574</c:v>
                </c:pt>
                <c:pt idx="7">
                  <c:v>-3.0500814318656921E-7</c:v>
                </c:pt>
                <c:pt idx="8">
                  <c:v>-4.603270181818516</c:v>
                </c:pt>
                <c:pt idx="9">
                  <c:v>-1.9873716123765917</c:v>
                </c:pt>
                <c:pt idx="10">
                  <c:v>-3.2640212088444969</c:v>
                </c:pt>
                <c:pt idx="11">
                  <c:v>-3.2803332044495619</c:v>
                </c:pt>
                <c:pt idx="12">
                  <c:v>-2.4031805633276235</c:v>
                </c:pt>
                <c:pt idx="13">
                  <c:v>6.1952508014219347</c:v>
                </c:pt>
                <c:pt idx="14">
                  <c:v>-3.5408301597999525</c:v>
                </c:pt>
                <c:pt idx="15">
                  <c:v>-3.390142155396461</c:v>
                </c:pt>
                <c:pt idx="16">
                  <c:v>6.0934418504693895</c:v>
                </c:pt>
                <c:pt idx="17">
                  <c:v>-1.0158291692205239</c:v>
                </c:pt>
                <c:pt idx="18">
                  <c:v>-0.31263812017277814</c:v>
                </c:pt>
              </c:numCache>
            </c:numRef>
          </c:xVal>
          <c:yVal>
            <c:numRef>
              <c:f>Microwave!$I$160:$I$178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30-4469-8B6D-559E1683D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3-1)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Microwave!$AE$157:$AE$178</c:f>
              <c:numCache>
                <c:formatCode>0.000</c:formatCode>
                <c:ptCount val="22"/>
                <c:pt idx="0">
                  <c:v>-1.8246166476728831</c:v>
                </c:pt>
                <c:pt idx="1">
                  <c:v>-0.88279150241942261</c:v>
                </c:pt>
                <c:pt idx="2">
                  <c:v>2.7074192741129082</c:v>
                </c:pt>
                <c:pt idx="3">
                  <c:v>3.7271938318044704</c:v>
                </c:pt>
                <c:pt idx="4">
                  <c:v>-2.6119347119565646</c:v>
                </c:pt>
                <c:pt idx="5">
                  <c:v>2.0559889794167248</c:v>
                </c:pt>
                <c:pt idx="6">
                  <c:v>6.9154046083349385</c:v>
                </c:pt>
                <c:pt idx="7">
                  <c:v>-4.1371395643436699</c:v>
                </c:pt>
                <c:pt idx="8">
                  <c:v>-3.4046938244864577</c:v>
                </c:pt>
                <c:pt idx="9">
                  <c:v>5.6761997559515294</c:v>
                </c:pt>
                <c:pt idx="10">
                  <c:v>-1.8382781955588143</c:v>
                </c:pt>
                <c:pt idx="11">
                  <c:v>-4.2408986768714385</c:v>
                </c:pt>
                <c:pt idx="12">
                  <c:v>-1.553483047951886</c:v>
                </c:pt>
                <c:pt idx="13">
                  <c:v>-2.8181095667023328</c:v>
                </c:pt>
                <c:pt idx="14">
                  <c:v>-2.8193927151514799</c:v>
                </c:pt>
                <c:pt idx="15">
                  <c:v>-1.9776879003402428</c:v>
                </c:pt>
                <c:pt idx="16">
                  <c:v>6.6762297535897233</c:v>
                </c:pt>
                <c:pt idx="17">
                  <c:v>-3.1033144190951134</c:v>
                </c:pt>
                <c:pt idx="18">
                  <c:v>-2.937597567535704</c:v>
                </c:pt>
                <c:pt idx="19">
                  <c:v>6.566024901199853</c:v>
                </c:pt>
                <c:pt idx="20">
                  <c:v>-0.43465790269692661</c:v>
                </c:pt>
                <c:pt idx="21">
                  <c:v>0.26013724491349421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1-4AB1-8E7C-8ACEBEBFD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3-1, J=1)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Microwave!$AE$160:$AE$178</c:f>
              <c:numCache>
                <c:formatCode>0.000</c:formatCode>
                <c:ptCount val="19"/>
                <c:pt idx="0">
                  <c:v>3.7271938318044704</c:v>
                </c:pt>
                <c:pt idx="1">
                  <c:v>-2.6119347119565646</c:v>
                </c:pt>
                <c:pt idx="2">
                  <c:v>2.0559889794167248</c:v>
                </c:pt>
                <c:pt idx="3">
                  <c:v>6.9154046083349385</c:v>
                </c:pt>
                <c:pt idx="4">
                  <c:v>-4.1371395643436699</c:v>
                </c:pt>
                <c:pt idx="5">
                  <c:v>-3.4046938244864577</c:v>
                </c:pt>
                <c:pt idx="6">
                  <c:v>5.6761997559515294</c:v>
                </c:pt>
                <c:pt idx="7">
                  <c:v>-1.8382781955588143</c:v>
                </c:pt>
                <c:pt idx="8">
                  <c:v>-4.2408986768714385</c:v>
                </c:pt>
                <c:pt idx="9">
                  <c:v>-1.553483047951886</c:v>
                </c:pt>
                <c:pt idx="10">
                  <c:v>-2.8181095667023328</c:v>
                </c:pt>
                <c:pt idx="11">
                  <c:v>-2.8193927151514799</c:v>
                </c:pt>
                <c:pt idx="12">
                  <c:v>-1.9776879003402428</c:v>
                </c:pt>
                <c:pt idx="13">
                  <c:v>6.6762297535897233</c:v>
                </c:pt>
                <c:pt idx="14">
                  <c:v>-3.1033144190951134</c:v>
                </c:pt>
                <c:pt idx="15">
                  <c:v>-2.937597567535704</c:v>
                </c:pt>
                <c:pt idx="16">
                  <c:v>6.566024901199853</c:v>
                </c:pt>
                <c:pt idx="17">
                  <c:v>-0.43465790269692661</c:v>
                </c:pt>
                <c:pt idx="18">
                  <c:v>0.26013724491349421</c:v>
                </c:pt>
              </c:numCache>
            </c:numRef>
          </c:xVal>
          <c:yVal>
            <c:numRef>
              <c:f>Microwave!$I$160:$I$178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1F-45B2-A272-A27F9B551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0)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Microwave!$F$99:$F$120</c:f>
              <c:numCache>
                <c:formatCode>0.000</c:formatCode>
                <c:ptCount val="22"/>
                <c:pt idx="0">
                  <c:v>-464.05727907786968</c:v>
                </c:pt>
                <c:pt idx="1">
                  <c:v>257.06972092213255</c:v>
                </c:pt>
                <c:pt idx="2">
                  <c:v>569.31072092213071</c:v>
                </c:pt>
                <c:pt idx="3">
                  <c:v>-781.87155815573715</c:v>
                </c:pt>
                <c:pt idx="4">
                  <c:v>-651.03255815573721</c:v>
                </c:pt>
                <c:pt idx="5">
                  <c:v>-557.74555815573694</c:v>
                </c:pt>
                <c:pt idx="6">
                  <c:v>-470.03255815574084</c:v>
                </c:pt>
                <c:pt idx="7">
                  <c:v>-426.76055815573636</c:v>
                </c:pt>
                <c:pt idx="8">
                  <c:v>-299.08155815573991</c:v>
                </c:pt>
                <c:pt idx="9">
                  <c:v>-245.4745581557363</c:v>
                </c:pt>
                <c:pt idx="10">
                  <c:v>-214.66155815573438</c:v>
                </c:pt>
                <c:pt idx="11">
                  <c:v>-74.120558155736944</c:v>
                </c:pt>
                <c:pt idx="12">
                  <c:v>11.420441844260495</c:v>
                </c:pt>
                <c:pt idx="13">
                  <c:v>68.946441844265792</c:v>
                </c:pt>
                <c:pt idx="14">
                  <c:v>142.43344184425951</c:v>
                </c:pt>
                <c:pt idx="15">
                  <c:v>236.79344184426009</c:v>
                </c:pt>
                <c:pt idx="16">
                  <c:v>249.91344184426271</c:v>
                </c:pt>
                <c:pt idx="17">
                  <c:v>294.45844184426096</c:v>
                </c:pt>
                <c:pt idx="18">
                  <c:v>368.11244184426323</c:v>
                </c:pt>
                <c:pt idx="19">
                  <c:v>475.60044184426079</c:v>
                </c:pt>
                <c:pt idx="20">
                  <c:v>732.72444184426422</c:v>
                </c:pt>
                <c:pt idx="21">
                  <c:v>959.21644184426259</c:v>
                </c:pt>
              </c:numCache>
            </c:numRef>
          </c:xVal>
          <c:yVal>
            <c:numRef>
              <c:f>Microwave!$B$99:$B$120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0-4B36-B25C-199378C70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4-1)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Microwave!$AI$157:$AI$178</c:f>
              <c:numCache>
                <c:formatCode>0.000</c:formatCode>
                <c:ptCount val="22"/>
                <c:pt idx="0">
                  <c:v>-1.7935883082609507</c:v>
                </c:pt>
                <c:pt idx="1">
                  <c:v>-0.89009684812481282</c:v>
                </c:pt>
                <c:pt idx="2">
                  <c:v>2.6836852062151593</c:v>
                </c:pt>
                <c:pt idx="3">
                  <c:v>3.3545872538488766</c:v>
                </c:pt>
                <c:pt idx="4">
                  <c:v>-2.9918429442186607</c:v>
                </c:pt>
                <c:pt idx="5">
                  <c:v>2.2961428983981023</c:v>
                </c:pt>
                <c:pt idx="6">
                  <c:v>6.526369308186986</c:v>
                </c:pt>
                <c:pt idx="7">
                  <c:v>-3.9042872996724327</c:v>
                </c:pt>
                <c:pt idx="8">
                  <c:v>-3.8033777392556658</c:v>
                </c:pt>
                <c:pt idx="9">
                  <c:v>5.8999249527405482</c:v>
                </c:pt>
                <c:pt idx="10">
                  <c:v>-1.9268190953880548E-7</c:v>
                </c:pt>
                <c:pt idx="11">
                  <c:v>-4.0268220947036752</c:v>
                </c:pt>
                <c:pt idx="12">
                  <c:v>-1.9685956849134527</c:v>
                </c:pt>
                <c:pt idx="13">
                  <c:v>-3.2363514840835705</c:v>
                </c:pt>
                <c:pt idx="14">
                  <c:v>-3.2415462330536684</c:v>
                </c:pt>
                <c:pt idx="15">
                  <c:v>-1.7800400403648382</c:v>
                </c:pt>
                <c:pt idx="16">
                  <c:v>6.2488607683262671</c:v>
                </c:pt>
                <c:pt idx="17">
                  <c:v>-2.9087958395393798</c:v>
                </c:pt>
                <c:pt idx="18">
                  <c:v>-2.7469905885009211</c:v>
                </c:pt>
                <c:pt idx="19">
                  <c:v>6.7514164128733682</c:v>
                </c:pt>
                <c:pt idx="20">
                  <c:v>-0.88810422478127293</c:v>
                </c:pt>
                <c:pt idx="21">
                  <c:v>0.41945141976611922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1A-46AF-996C-86B0D0E75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4-1, J=1)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Microwave!$AI$160:$AI$178</c:f>
              <c:numCache>
                <c:formatCode>0.000</c:formatCode>
                <c:ptCount val="19"/>
                <c:pt idx="0">
                  <c:v>3.3545872538488766</c:v>
                </c:pt>
                <c:pt idx="1">
                  <c:v>-2.9918429442186607</c:v>
                </c:pt>
                <c:pt idx="2">
                  <c:v>2.2961428983981023</c:v>
                </c:pt>
                <c:pt idx="3">
                  <c:v>6.526369308186986</c:v>
                </c:pt>
                <c:pt idx="4">
                  <c:v>-3.9042872996724327</c:v>
                </c:pt>
                <c:pt idx="5">
                  <c:v>-3.8033777392556658</c:v>
                </c:pt>
                <c:pt idx="6">
                  <c:v>5.8999249527405482</c:v>
                </c:pt>
                <c:pt idx="7">
                  <c:v>-1.9268190953880548E-7</c:v>
                </c:pt>
                <c:pt idx="8">
                  <c:v>-4.0268220947036752</c:v>
                </c:pt>
                <c:pt idx="9">
                  <c:v>-1.9685956849134527</c:v>
                </c:pt>
                <c:pt idx="10">
                  <c:v>-3.2363514840835705</c:v>
                </c:pt>
                <c:pt idx="11">
                  <c:v>-3.2415462330536684</c:v>
                </c:pt>
                <c:pt idx="12">
                  <c:v>-1.7800400403648382</c:v>
                </c:pt>
                <c:pt idx="13">
                  <c:v>6.2488607683262671</c:v>
                </c:pt>
                <c:pt idx="14">
                  <c:v>-2.9087958395393798</c:v>
                </c:pt>
                <c:pt idx="15">
                  <c:v>-2.7469905885009211</c:v>
                </c:pt>
                <c:pt idx="16">
                  <c:v>6.7514164128733682</c:v>
                </c:pt>
                <c:pt idx="17">
                  <c:v>-0.88810422478127293</c:v>
                </c:pt>
                <c:pt idx="18">
                  <c:v>0.41945141976611922</c:v>
                </c:pt>
              </c:numCache>
            </c:numRef>
          </c:xVal>
          <c:yVal>
            <c:numRef>
              <c:f>Microwave!$I$160:$I$178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5-49A7-A507-E3F4F4C58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2nd order Casimir Function Differences (J=0,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Microwave!$P$141:$P$143</c:f>
              <c:numCache>
                <c:formatCode>0.00000</c:formatCode>
                <c:ptCount val="3"/>
                <c:pt idx="0">
                  <c:v>-6.0714285714285783E-3</c:v>
                </c:pt>
                <c:pt idx="1">
                  <c:v>-1.4171428571428578E-2</c:v>
                </c:pt>
                <c:pt idx="2">
                  <c:v>-2.9600000000000001E-2</c:v>
                </c:pt>
              </c:numCache>
            </c:numRef>
          </c:xVal>
          <c:yVal>
            <c:numRef>
              <c:f>Microwave!$Q$141:$Q$143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A-44D1-A201-0292E98C8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2nd order 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Microwave!$P$144:$P$152</c:f>
              <c:numCache>
                <c:formatCode>0.00000</c:formatCode>
                <c:ptCount val="9"/>
                <c:pt idx="0">
                  <c:v>-3.6734693877550975E-3</c:v>
                </c:pt>
                <c:pt idx="1">
                  <c:v>-3.6734693877550871E-3</c:v>
                </c:pt>
                <c:pt idx="2">
                  <c:v>-1.6530612244897953E-2</c:v>
                </c:pt>
                <c:pt idx="3">
                  <c:v>4.4265306122449125E-3</c:v>
                </c:pt>
                <c:pt idx="4">
                  <c:v>-8.4306122448979531E-3</c:v>
                </c:pt>
                <c:pt idx="5">
                  <c:v>-1.8073469387755097E-2</c:v>
                </c:pt>
                <c:pt idx="6">
                  <c:v>6.997959183673472E-3</c:v>
                </c:pt>
                <c:pt idx="7">
                  <c:v>-2.6448979591836732E-3</c:v>
                </c:pt>
                <c:pt idx="8">
                  <c:v>-5.4000000000000003E-3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54-425D-B6B2-498CED3DA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2nd order Casimir Function Differences (J=0,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Microwave!$P$141:$P$143</c:f>
              <c:numCache>
                <c:formatCode>0.00000</c:formatCode>
                <c:ptCount val="3"/>
                <c:pt idx="0">
                  <c:v>-6.0714285714285783E-3</c:v>
                </c:pt>
                <c:pt idx="1">
                  <c:v>-1.4171428571428578E-2</c:v>
                </c:pt>
                <c:pt idx="2">
                  <c:v>-2.9600000000000001E-2</c:v>
                </c:pt>
              </c:numCache>
            </c:numRef>
          </c:xVal>
          <c:yVal>
            <c:numRef>
              <c:f>Microwave!$Q$141:$Q$143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3-4BCB-BA76-CE610507B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2nd order 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Microwave!$P$144:$P$152</c:f>
              <c:numCache>
                <c:formatCode>0.00000</c:formatCode>
                <c:ptCount val="9"/>
                <c:pt idx="0">
                  <c:v>-3.6734693877550975E-3</c:v>
                </c:pt>
                <c:pt idx="1">
                  <c:v>-3.6734693877550871E-3</c:v>
                </c:pt>
                <c:pt idx="2">
                  <c:v>-1.6530612244897953E-2</c:v>
                </c:pt>
                <c:pt idx="3">
                  <c:v>4.4265306122449125E-3</c:v>
                </c:pt>
                <c:pt idx="4">
                  <c:v>-8.4306122448979531E-3</c:v>
                </c:pt>
                <c:pt idx="5">
                  <c:v>-1.8073469387755097E-2</c:v>
                </c:pt>
                <c:pt idx="6">
                  <c:v>6.997959183673472E-3</c:v>
                </c:pt>
                <c:pt idx="7">
                  <c:v>-2.6448979591836732E-3</c:v>
                </c:pt>
                <c:pt idx="8">
                  <c:v>-5.4000000000000003E-3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B5-4083-AAAB-347B2A373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Differences in I•J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Microwave!$M$242:$M$253</c:f>
              <c:numCache>
                <c:formatCode>0.00000</c:formatCode>
                <c:ptCount val="12"/>
                <c:pt idx="0">
                  <c:v>2.5</c:v>
                </c:pt>
                <c:pt idx="1">
                  <c:v>-1</c:v>
                </c:pt>
                <c:pt idx="2">
                  <c:v>-3.5</c:v>
                </c:pt>
                <c:pt idx="3">
                  <c:v>2.5</c:v>
                </c:pt>
                <c:pt idx="4">
                  <c:v>-2</c:v>
                </c:pt>
                <c:pt idx="5">
                  <c:v>-5.5</c:v>
                </c:pt>
                <c:pt idx="6">
                  <c:v>1.5</c:v>
                </c:pt>
                <c:pt idx="7">
                  <c:v>-2</c:v>
                </c:pt>
                <c:pt idx="8">
                  <c:v>-4.5</c:v>
                </c:pt>
                <c:pt idx="9">
                  <c:v>0.5</c:v>
                </c:pt>
                <c:pt idx="10">
                  <c:v>-2</c:v>
                </c:pt>
                <c:pt idx="11">
                  <c:v>-3.5</c:v>
                </c:pt>
              </c:numCache>
            </c:numRef>
          </c:xVal>
          <c:yVal>
            <c:numRef>
              <c:f>Microwave!$J$242:$J$253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61-44A4-8B5D-8229B2C83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48248"/>
        <c:axId val="390048904"/>
      </c:scatterChart>
      <c:valAx>
        <c:axId val="390048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d(I•J)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48904"/>
        <c:crosses val="autoZero"/>
        <c:crossBetween val="midCat"/>
      </c:valAx>
      <c:valAx>
        <c:axId val="3900489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  <a:p>
                <a:pPr>
                  <a:defRPr/>
                </a:pP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482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Microwave!$O$141:$O$143</c:f>
              <c:numCache>
                <c:formatCode>0.00000</c:formatCode>
                <c:ptCount val="3"/>
                <c:pt idx="0">
                  <c:v>0.05</c:v>
                </c:pt>
                <c:pt idx="1">
                  <c:v>-0.16</c:v>
                </c:pt>
                <c:pt idx="2">
                  <c:v>0.14000000000000001</c:v>
                </c:pt>
              </c:numCache>
            </c:numRef>
          </c:xVal>
          <c:yVal>
            <c:numRef>
              <c:f>Microwave!$Q$141:$Q$143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7B-457C-BF6D-D40958940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Microwave!$O$144:$O$152</c:f>
              <c:numCache>
                <c:formatCode>0.00000</c:formatCode>
                <c:ptCount val="9"/>
                <c:pt idx="0">
                  <c:v>2.1428571428571422E-2</c:v>
                </c:pt>
                <c:pt idx="1">
                  <c:v>-0.17142857142857143</c:v>
                </c:pt>
                <c:pt idx="2">
                  <c:v>-0.12142857142857143</c:v>
                </c:pt>
                <c:pt idx="3">
                  <c:v>3.8571428571428576E-2</c:v>
                </c:pt>
                <c:pt idx="4">
                  <c:v>8.8571428571428579E-2</c:v>
                </c:pt>
                <c:pt idx="5">
                  <c:v>0.23142857142857143</c:v>
                </c:pt>
                <c:pt idx="6">
                  <c:v>-0.21142857142857144</c:v>
                </c:pt>
                <c:pt idx="7">
                  <c:v>-6.8571428571428589E-2</c:v>
                </c:pt>
                <c:pt idx="8">
                  <c:v>0.06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BE-4880-8E20-8F291F9BF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Microwave!$O$141:$O$143</c:f>
              <c:numCache>
                <c:formatCode>0.00000</c:formatCode>
                <c:ptCount val="3"/>
                <c:pt idx="0">
                  <c:v>0.05</c:v>
                </c:pt>
                <c:pt idx="1">
                  <c:v>-0.16</c:v>
                </c:pt>
                <c:pt idx="2">
                  <c:v>0.14000000000000001</c:v>
                </c:pt>
              </c:numCache>
            </c:numRef>
          </c:xVal>
          <c:yVal>
            <c:numRef>
              <c:f>Microwave!$Q$141:$Q$143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00-438D-9711-5280CAE81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Microwave!$O$144:$O$152</c:f>
              <c:numCache>
                <c:formatCode>0.00000</c:formatCode>
                <c:ptCount val="9"/>
                <c:pt idx="0">
                  <c:v>2.1428571428571422E-2</c:v>
                </c:pt>
                <c:pt idx="1">
                  <c:v>-0.17142857142857143</c:v>
                </c:pt>
                <c:pt idx="2">
                  <c:v>-0.12142857142857143</c:v>
                </c:pt>
                <c:pt idx="3">
                  <c:v>3.8571428571428576E-2</c:v>
                </c:pt>
                <c:pt idx="4">
                  <c:v>8.8571428571428579E-2</c:v>
                </c:pt>
                <c:pt idx="5">
                  <c:v>0.23142857142857143</c:v>
                </c:pt>
                <c:pt idx="6">
                  <c:v>-0.21142857142857144</c:v>
                </c:pt>
                <c:pt idx="7">
                  <c:v>-6.8571428571428589E-2</c:v>
                </c:pt>
                <c:pt idx="8">
                  <c:v>0.06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0-4E12-BBAA-B46F495BC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Microwave!$O$144:$O$152</c:f>
              <c:numCache>
                <c:formatCode>0.00000</c:formatCode>
                <c:ptCount val="9"/>
                <c:pt idx="0">
                  <c:v>2.1428571428571422E-2</c:v>
                </c:pt>
                <c:pt idx="1">
                  <c:v>-0.17142857142857143</c:v>
                </c:pt>
                <c:pt idx="2">
                  <c:v>-0.12142857142857143</c:v>
                </c:pt>
                <c:pt idx="3">
                  <c:v>3.8571428571428576E-2</c:v>
                </c:pt>
                <c:pt idx="4">
                  <c:v>8.8571428571428579E-2</c:v>
                </c:pt>
                <c:pt idx="5">
                  <c:v>0.23142857142857143</c:v>
                </c:pt>
                <c:pt idx="6">
                  <c:v>-0.21142857142857144</c:v>
                </c:pt>
                <c:pt idx="7">
                  <c:v>-6.8571428571428589E-2</c:v>
                </c:pt>
                <c:pt idx="8">
                  <c:v>0.06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A3-4F59-AA3D-330A418F2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(J=1, 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Microwave!$O$144:$O$152</c:f>
              <c:numCache>
                <c:formatCode>0.00000</c:formatCode>
                <c:ptCount val="9"/>
                <c:pt idx="0">
                  <c:v>2.1428571428571422E-2</c:v>
                </c:pt>
                <c:pt idx="1">
                  <c:v>-0.17142857142857143</c:v>
                </c:pt>
                <c:pt idx="2">
                  <c:v>-0.12142857142857143</c:v>
                </c:pt>
                <c:pt idx="3">
                  <c:v>3.8571428571428576E-2</c:v>
                </c:pt>
                <c:pt idx="4">
                  <c:v>8.8571428571428579E-2</c:v>
                </c:pt>
                <c:pt idx="5">
                  <c:v>0.23142857142857143</c:v>
                </c:pt>
                <c:pt idx="6">
                  <c:v>-0.21142857142857144</c:v>
                </c:pt>
                <c:pt idx="7">
                  <c:v>-6.8571428571428589E-2</c:v>
                </c:pt>
                <c:pt idx="8">
                  <c:v>0.06</c:v>
                </c:pt>
              </c:numCache>
            </c:numRef>
          </c:xVal>
          <c:yVal>
            <c:numRef>
              <c:f>Microwave!$Q$144:$Q$152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1-4E0A-8C1B-8972F8375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38096"/>
        <c:axId val="475436456"/>
      </c:scatterChart>
      <c:valAx>
        <c:axId val="475438096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436456"/>
        <c:crosses val="autoZero"/>
        <c:crossBetween val="midCat"/>
      </c:valAx>
      <c:valAx>
        <c:axId val="4754364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543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IF Deviation analysis (Model</a:t>
            </a:r>
            <a:r>
              <a:rPr lang="en-CA" baseline="0"/>
              <a:t>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Microwave!$K$157:$K$178</c:f>
              <c:numCache>
                <c:formatCode>0.000</c:formatCode>
                <c:ptCount val="22"/>
                <c:pt idx="0">
                  <c:v>-521.82867592245566</c:v>
                </c:pt>
                <c:pt idx="1">
                  <c:v>199.29832407754657</c:v>
                </c:pt>
                <c:pt idx="2">
                  <c:v>511.53932407754473</c:v>
                </c:pt>
                <c:pt idx="3">
                  <c:v>-689.96251576567374</c:v>
                </c:pt>
                <c:pt idx="4">
                  <c:v>-559.1235157656738</c:v>
                </c:pt>
                <c:pt idx="5">
                  <c:v>-673.2883518449089</c:v>
                </c:pt>
                <c:pt idx="6">
                  <c:v>-378.12351576567744</c:v>
                </c:pt>
                <c:pt idx="7">
                  <c:v>-542.30335184490832</c:v>
                </c:pt>
                <c:pt idx="8">
                  <c:v>-207.17251576567651</c:v>
                </c:pt>
                <c:pt idx="9">
                  <c:v>-361.01735184490826</c:v>
                </c:pt>
                <c:pt idx="10">
                  <c:v>84.699320313557109</c:v>
                </c:pt>
                <c:pt idx="11">
                  <c:v>-189.6633518449089</c:v>
                </c:pt>
                <c:pt idx="12">
                  <c:v>103.3294842343239</c:v>
                </c:pt>
                <c:pt idx="13">
                  <c:v>160.8554842343292</c:v>
                </c:pt>
                <c:pt idx="14">
                  <c:v>234.34248423432291</c:v>
                </c:pt>
                <c:pt idx="15">
                  <c:v>121.25064815508813</c:v>
                </c:pt>
                <c:pt idx="16">
                  <c:v>341.82248423432611</c:v>
                </c:pt>
                <c:pt idx="17">
                  <c:v>178.915648155089</c:v>
                </c:pt>
                <c:pt idx="18">
                  <c:v>252.56964815509127</c:v>
                </c:pt>
                <c:pt idx="19">
                  <c:v>360.05764815508883</c:v>
                </c:pt>
                <c:pt idx="20">
                  <c:v>824.63348423432763</c:v>
                </c:pt>
                <c:pt idx="21">
                  <c:v>843.67364815509063</c:v>
                </c:pt>
              </c:numCache>
            </c:numRef>
          </c:xVal>
          <c:yVal>
            <c:numRef>
              <c:f>Microwave!$B$157:$B$178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15-4B1E-93EA-0A794ED25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9456"/>
        <c:axId val="479650112"/>
      </c:scatterChart>
      <c:valAx>
        <c:axId val="47964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50112"/>
        <c:crosses val="autoZero"/>
        <c:crossBetween val="midCat"/>
      </c:valAx>
      <c:valAx>
        <c:axId val="479650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494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12</xdr:row>
      <xdr:rowOff>9525</xdr:rowOff>
    </xdr:from>
    <xdr:to>
      <xdr:col>23</xdr:col>
      <xdr:colOff>9525</xdr:colOff>
      <xdr:row>33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23811</xdr:colOff>
      <xdr:row>97</xdr:row>
      <xdr:rowOff>147636</xdr:rowOff>
    </xdr:from>
    <xdr:to>
      <xdr:col>25</xdr:col>
      <xdr:colOff>295274</xdr:colOff>
      <xdr:row>133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538162</xdr:colOff>
      <xdr:row>140</xdr:row>
      <xdr:rowOff>166688</xdr:rowOff>
    </xdr:from>
    <xdr:to>
      <xdr:col>25</xdr:col>
      <xdr:colOff>233362</xdr:colOff>
      <xdr:row>144</xdr:row>
      <xdr:rowOff>161926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523875</xdr:colOff>
      <xdr:row>147</xdr:row>
      <xdr:rowOff>142875</xdr:rowOff>
    </xdr:from>
    <xdr:to>
      <xdr:col>25</xdr:col>
      <xdr:colOff>219075</xdr:colOff>
      <xdr:row>151</xdr:row>
      <xdr:rowOff>138113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85725</xdr:colOff>
      <xdr:row>123</xdr:row>
      <xdr:rowOff>66675</xdr:rowOff>
    </xdr:from>
    <xdr:to>
      <xdr:col>21</xdr:col>
      <xdr:colOff>523876</xdr:colOff>
      <xdr:row>127</xdr:row>
      <xdr:rowOff>61913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106</xdr:row>
      <xdr:rowOff>38100</xdr:rowOff>
    </xdr:from>
    <xdr:to>
      <xdr:col>24</xdr:col>
      <xdr:colOff>47625</xdr:colOff>
      <xdr:row>110</xdr:row>
      <xdr:rowOff>33338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628650</xdr:colOff>
      <xdr:row>101</xdr:row>
      <xdr:rowOff>38100</xdr:rowOff>
    </xdr:from>
    <xdr:to>
      <xdr:col>23</xdr:col>
      <xdr:colOff>409575</xdr:colOff>
      <xdr:row>105</xdr:row>
      <xdr:rowOff>33338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342900</xdr:colOff>
      <xdr:row>110</xdr:row>
      <xdr:rowOff>57150</xdr:rowOff>
    </xdr:from>
    <xdr:to>
      <xdr:col>21</xdr:col>
      <xdr:colOff>542925</xdr:colOff>
      <xdr:row>114</xdr:row>
      <xdr:rowOff>52388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</xdr:colOff>
      <xdr:row>185</xdr:row>
      <xdr:rowOff>2</xdr:rowOff>
    </xdr:from>
    <xdr:to>
      <xdr:col>7</xdr:col>
      <xdr:colOff>0</xdr:colOff>
      <xdr:row>200</xdr:row>
      <xdr:rowOff>142876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185</xdr:row>
      <xdr:rowOff>9525</xdr:rowOff>
    </xdr:from>
    <xdr:to>
      <xdr:col>13</xdr:col>
      <xdr:colOff>200025</xdr:colOff>
      <xdr:row>200</xdr:row>
      <xdr:rowOff>133350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200025</xdr:colOff>
      <xdr:row>185</xdr:row>
      <xdr:rowOff>19050</xdr:rowOff>
    </xdr:from>
    <xdr:to>
      <xdr:col>19</xdr:col>
      <xdr:colOff>466725</xdr:colOff>
      <xdr:row>200</xdr:row>
      <xdr:rowOff>123825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457200</xdr:colOff>
      <xdr:row>185</xdr:row>
      <xdr:rowOff>9526</xdr:rowOff>
    </xdr:from>
    <xdr:to>
      <xdr:col>26</xdr:col>
      <xdr:colOff>390525</xdr:colOff>
      <xdr:row>200</xdr:row>
      <xdr:rowOff>133350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742950</xdr:colOff>
      <xdr:row>201</xdr:row>
      <xdr:rowOff>9525</xdr:rowOff>
    </xdr:from>
    <xdr:to>
      <xdr:col>6</xdr:col>
      <xdr:colOff>885825</xdr:colOff>
      <xdr:row>218</xdr:row>
      <xdr:rowOff>38100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895350</xdr:colOff>
      <xdr:row>201</xdr:row>
      <xdr:rowOff>0</xdr:rowOff>
    </xdr:from>
    <xdr:to>
      <xdr:col>13</xdr:col>
      <xdr:colOff>152400</xdr:colOff>
      <xdr:row>218</xdr:row>
      <xdr:rowOff>28575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800099</xdr:colOff>
      <xdr:row>66</xdr:row>
      <xdr:rowOff>128587</xdr:rowOff>
    </xdr:from>
    <xdr:to>
      <xdr:col>13</xdr:col>
      <xdr:colOff>257174</xdr:colOff>
      <xdr:row>91</xdr:row>
      <xdr:rowOff>123825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200026</xdr:colOff>
      <xdr:row>201</xdr:row>
      <xdr:rowOff>28575</xdr:rowOff>
    </xdr:from>
    <xdr:to>
      <xdr:col>19</xdr:col>
      <xdr:colOff>504826</xdr:colOff>
      <xdr:row>218</xdr:row>
      <xdr:rowOff>28575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561974</xdr:colOff>
      <xdr:row>201</xdr:row>
      <xdr:rowOff>19050</xdr:rowOff>
    </xdr:from>
    <xdr:to>
      <xdr:col>27</xdr:col>
      <xdr:colOff>200024</xdr:colOff>
      <xdr:row>218</xdr:row>
      <xdr:rowOff>38100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752474</xdr:colOff>
      <xdr:row>218</xdr:row>
      <xdr:rowOff>180974</xdr:rowOff>
    </xdr:from>
    <xdr:to>
      <xdr:col>6</xdr:col>
      <xdr:colOff>895349</xdr:colOff>
      <xdr:row>234</xdr:row>
      <xdr:rowOff>38099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895349</xdr:colOff>
      <xdr:row>218</xdr:row>
      <xdr:rowOff>180974</xdr:rowOff>
    </xdr:from>
    <xdr:to>
      <xdr:col>13</xdr:col>
      <xdr:colOff>523874</xdr:colOff>
      <xdr:row>234</xdr:row>
      <xdr:rowOff>38099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561974</xdr:colOff>
      <xdr:row>218</xdr:row>
      <xdr:rowOff>190499</xdr:rowOff>
    </xdr:from>
    <xdr:to>
      <xdr:col>20</xdr:col>
      <xdr:colOff>285749</xdr:colOff>
      <xdr:row>234</xdr:row>
      <xdr:rowOff>47624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371474</xdr:colOff>
      <xdr:row>218</xdr:row>
      <xdr:rowOff>190499</xdr:rowOff>
    </xdr:from>
    <xdr:to>
      <xdr:col>28</xdr:col>
      <xdr:colOff>161924</xdr:colOff>
      <xdr:row>234</xdr:row>
      <xdr:rowOff>47624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26</xdr:col>
      <xdr:colOff>0</xdr:colOff>
      <xdr:row>141</xdr:row>
      <xdr:rowOff>0</xdr:rowOff>
    </xdr:from>
    <xdr:to>
      <xdr:col>33</xdr:col>
      <xdr:colOff>523875</xdr:colOff>
      <xdr:row>144</xdr:row>
      <xdr:rowOff>185738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26</xdr:col>
      <xdr:colOff>0</xdr:colOff>
      <xdr:row>148</xdr:row>
      <xdr:rowOff>0</xdr:rowOff>
    </xdr:from>
    <xdr:to>
      <xdr:col>33</xdr:col>
      <xdr:colOff>523875</xdr:colOff>
      <xdr:row>151</xdr:row>
      <xdr:rowOff>185738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523875</xdr:colOff>
      <xdr:row>233</xdr:row>
      <xdr:rowOff>142875</xdr:rowOff>
    </xdr:from>
    <xdr:to>
      <xdr:col>21</xdr:col>
      <xdr:colOff>161925</xdr:colOff>
      <xdr:row>237</xdr:row>
      <xdr:rowOff>138113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</xdr:col>
      <xdr:colOff>571500</xdr:colOff>
      <xdr:row>233</xdr:row>
      <xdr:rowOff>85725</xdr:rowOff>
    </xdr:from>
    <xdr:to>
      <xdr:col>13</xdr:col>
      <xdr:colOff>238125</xdr:colOff>
      <xdr:row>237</xdr:row>
      <xdr:rowOff>80963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14</xdr:col>
      <xdr:colOff>9525</xdr:colOff>
      <xdr:row>239</xdr:row>
      <xdr:rowOff>176212</xdr:rowOff>
    </xdr:from>
    <xdr:to>
      <xdr:col>21</xdr:col>
      <xdr:colOff>38100</xdr:colOff>
      <xdr:row>254</xdr:row>
      <xdr:rowOff>61912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87"/>
  <sheetViews>
    <sheetView tabSelected="1" topLeftCell="A91" workbookViewId="0">
      <selection activeCell="A94" sqref="A94:XFD94"/>
    </sheetView>
  </sheetViews>
  <sheetFormatPr defaultRowHeight="15" x14ac:dyDescent="0.25"/>
  <cols>
    <col min="1" max="1" width="11.28515625" customWidth="1"/>
    <col min="2" max="2" width="13.7109375" bestFit="1" customWidth="1"/>
    <col min="3" max="3" width="11.5703125" bestFit="1" customWidth="1"/>
    <col min="4" max="4" width="14.28515625" customWidth="1"/>
    <col min="7" max="7" width="13.5703125" customWidth="1"/>
    <col min="8" max="9" width="12" bestFit="1" customWidth="1"/>
    <col min="10" max="10" width="9.5703125" bestFit="1" customWidth="1"/>
    <col min="12" max="12" width="11.85546875" customWidth="1"/>
    <col min="16" max="16" width="11.28515625" customWidth="1"/>
    <col min="20" max="20" width="11.140625" customWidth="1"/>
    <col min="24" max="24" width="10.42578125" customWidth="1"/>
    <col min="38" max="38" width="12.28515625" customWidth="1"/>
  </cols>
  <sheetData>
    <row r="1" spans="1:5" x14ac:dyDescent="0.25">
      <c r="A1" t="s">
        <v>0</v>
      </c>
    </row>
    <row r="3" spans="1:5" ht="17.25" x14ac:dyDescent="0.25">
      <c r="A3" t="s">
        <v>10</v>
      </c>
      <c r="B3" t="s">
        <v>1</v>
      </c>
    </row>
    <row r="5" spans="1:5" x14ac:dyDescent="0.25">
      <c r="B5" t="s">
        <v>3</v>
      </c>
      <c r="C5" t="s">
        <v>4</v>
      </c>
      <c r="D5" t="s">
        <v>5</v>
      </c>
      <c r="E5" t="s">
        <v>6</v>
      </c>
    </row>
    <row r="6" spans="1:5" x14ac:dyDescent="0.25">
      <c r="A6" t="s">
        <v>2</v>
      </c>
      <c r="B6" s="1">
        <v>126.904473</v>
      </c>
      <c r="C6" s="2">
        <v>3.9999999999999998E-6</v>
      </c>
      <c r="D6" s="3">
        <v>100</v>
      </c>
      <c r="E6" s="4">
        <v>2.5</v>
      </c>
    </row>
    <row r="7" spans="1:5" x14ac:dyDescent="0.25">
      <c r="A7" t="s">
        <v>7</v>
      </c>
      <c r="B7" s="1">
        <v>18.99840322</v>
      </c>
      <c r="C7" s="2">
        <v>7.0000000000000005E-8</v>
      </c>
      <c r="D7" s="3">
        <v>100</v>
      </c>
      <c r="E7" s="4">
        <v>0.5</v>
      </c>
    </row>
    <row r="8" spans="1:5" x14ac:dyDescent="0.25">
      <c r="A8" s="5" t="s">
        <v>8</v>
      </c>
      <c r="B8">
        <f>B6*B7/(B6+B7)</f>
        <v>16.524570391883142</v>
      </c>
    </row>
    <row r="9" spans="1:5" x14ac:dyDescent="0.25">
      <c r="A9" s="5"/>
    </row>
    <row r="10" spans="1:5" s="11" customFormat="1" x14ac:dyDescent="0.25">
      <c r="A10" s="10" t="s">
        <v>51</v>
      </c>
    </row>
    <row r="12" spans="1:5" x14ac:dyDescent="0.25">
      <c r="A12" t="s">
        <v>9</v>
      </c>
      <c r="B12" t="s">
        <v>4</v>
      </c>
    </row>
    <row r="13" spans="1:5" x14ac:dyDescent="0.25">
      <c r="A13" s="6">
        <v>16170.004999999999</v>
      </c>
      <c r="B13" s="6">
        <v>0.04</v>
      </c>
      <c r="C13">
        <v>1</v>
      </c>
    </row>
    <row r="14" spans="1:5" x14ac:dyDescent="0.25">
      <c r="A14">
        <v>16891.132000000001</v>
      </c>
      <c r="B14" s="6">
        <v>0.04</v>
      </c>
      <c r="C14">
        <v>1</v>
      </c>
    </row>
    <row r="15" spans="1:5" x14ac:dyDescent="0.25">
      <c r="A15">
        <v>17203.373</v>
      </c>
      <c r="B15" s="6">
        <v>0.04</v>
      </c>
      <c r="C15">
        <v>1</v>
      </c>
    </row>
    <row r="16" spans="1:5" x14ac:dyDescent="0.25">
      <c r="A16">
        <v>32486.253000000001</v>
      </c>
      <c r="B16" s="6">
        <v>0.08</v>
      </c>
      <c r="C16">
        <v>1</v>
      </c>
    </row>
    <row r="17" spans="1:3" x14ac:dyDescent="0.25">
      <c r="A17">
        <v>32617.092000000001</v>
      </c>
      <c r="B17" s="6">
        <v>0.08</v>
      </c>
      <c r="C17">
        <v>1</v>
      </c>
    </row>
    <row r="18" spans="1:3" x14ac:dyDescent="0.25">
      <c r="A18">
        <v>32710.379000000001</v>
      </c>
      <c r="B18" s="6">
        <v>0.08</v>
      </c>
      <c r="C18">
        <v>1</v>
      </c>
    </row>
    <row r="19" spans="1:3" x14ac:dyDescent="0.25">
      <c r="A19">
        <v>32798.091999999997</v>
      </c>
      <c r="B19" s="6">
        <v>0.08</v>
      </c>
      <c r="C19">
        <v>1</v>
      </c>
    </row>
    <row r="20" spans="1:3" x14ac:dyDescent="0.25">
      <c r="A20">
        <v>32841.364000000001</v>
      </c>
      <c r="B20" s="6">
        <v>0.04</v>
      </c>
      <c r="C20">
        <v>1</v>
      </c>
    </row>
    <row r="21" spans="1:3" x14ac:dyDescent="0.25">
      <c r="A21">
        <v>32969.042999999998</v>
      </c>
      <c r="B21" s="6">
        <v>0.08</v>
      </c>
      <c r="C21">
        <v>1</v>
      </c>
    </row>
    <row r="22" spans="1:3" x14ac:dyDescent="0.25">
      <c r="A22">
        <v>33022.65</v>
      </c>
      <c r="B22" s="6">
        <v>0.08</v>
      </c>
      <c r="C22">
        <v>1</v>
      </c>
    </row>
    <row r="23" spans="1:3" x14ac:dyDescent="0.25">
      <c r="A23">
        <v>33053.463000000003</v>
      </c>
      <c r="B23" s="6">
        <v>0.08</v>
      </c>
      <c r="C23">
        <v>1</v>
      </c>
    </row>
    <row r="24" spans="1:3" x14ac:dyDescent="0.25">
      <c r="A24">
        <v>33194.004000000001</v>
      </c>
      <c r="B24" s="6">
        <v>0.04</v>
      </c>
      <c r="C24">
        <v>1</v>
      </c>
    </row>
    <row r="25" spans="1:3" x14ac:dyDescent="0.25">
      <c r="A25">
        <v>33279.544999999998</v>
      </c>
      <c r="B25" s="6">
        <v>0.04</v>
      </c>
      <c r="C25">
        <v>1</v>
      </c>
    </row>
    <row r="26" spans="1:3" x14ac:dyDescent="0.25">
      <c r="A26">
        <v>33337.071000000004</v>
      </c>
      <c r="B26" s="6">
        <v>0.04</v>
      </c>
      <c r="C26">
        <v>1</v>
      </c>
    </row>
    <row r="27" spans="1:3" x14ac:dyDescent="0.25">
      <c r="A27">
        <v>33410.557999999997</v>
      </c>
      <c r="B27" s="6">
        <v>0.08</v>
      </c>
      <c r="C27">
        <v>1</v>
      </c>
    </row>
    <row r="28" spans="1:3" x14ac:dyDescent="0.25">
      <c r="A28">
        <v>33504.917999999998</v>
      </c>
      <c r="B28" s="6">
        <v>0.04</v>
      </c>
      <c r="C28">
        <v>1</v>
      </c>
    </row>
    <row r="29" spans="1:3" x14ac:dyDescent="0.25">
      <c r="A29">
        <v>33518.038</v>
      </c>
      <c r="B29" s="6">
        <v>0.04</v>
      </c>
      <c r="C29">
        <v>1</v>
      </c>
    </row>
    <row r="30" spans="1:3" x14ac:dyDescent="0.25">
      <c r="A30">
        <v>33562.582999999999</v>
      </c>
      <c r="B30" s="6">
        <v>0.04</v>
      </c>
      <c r="C30">
        <v>1</v>
      </c>
    </row>
    <row r="31" spans="1:3" x14ac:dyDescent="0.25">
      <c r="A31">
        <v>33636.237000000001</v>
      </c>
      <c r="B31" s="6">
        <v>0.08</v>
      </c>
      <c r="C31">
        <v>1</v>
      </c>
    </row>
    <row r="32" spans="1:3" x14ac:dyDescent="0.25">
      <c r="A32">
        <v>33743.724999999999</v>
      </c>
      <c r="B32" s="6">
        <v>0.04</v>
      </c>
      <c r="C32">
        <v>1</v>
      </c>
    </row>
    <row r="33" spans="1:9" x14ac:dyDescent="0.25">
      <c r="A33">
        <v>34000.849000000002</v>
      </c>
      <c r="B33" s="6">
        <v>0.08</v>
      </c>
      <c r="C33">
        <v>1</v>
      </c>
    </row>
    <row r="34" spans="1:9" x14ac:dyDescent="0.25">
      <c r="A34">
        <v>34227.341</v>
      </c>
      <c r="B34" s="6">
        <v>0.08</v>
      </c>
      <c r="C34">
        <v>1</v>
      </c>
    </row>
    <row r="36" spans="1:9" s="11" customFormat="1" x14ac:dyDescent="0.25">
      <c r="A36" s="11" t="s">
        <v>11</v>
      </c>
    </row>
    <row r="38" spans="1:9" x14ac:dyDescent="0.25">
      <c r="B38" t="s">
        <v>12</v>
      </c>
      <c r="C38" t="s">
        <v>13</v>
      </c>
      <c r="D38" t="s">
        <v>14</v>
      </c>
      <c r="F38" t="s">
        <v>15</v>
      </c>
    </row>
    <row r="39" spans="1:9" x14ac:dyDescent="0.25">
      <c r="A39" s="6">
        <v>16170.004999999999</v>
      </c>
      <c r="B39">
        <f>B$62</f>
        <v>31008.077954545457</v>
      </c>
      <c r="C39" s="6">
        <f>$A39-B39</f>
        <v>-14838.072954545458</v>
      </c>
      <c r="D39" s="6">
        <f>C39^2</f>
        <v>220168409.00441337</v>
      </c>
      <c r="F39">
        <f>INDEX(G$62:H$62,MATCH(I39,G39:H39,0))</f>
        <v>16754.836666672643</v>
      </c>
      <c r="G39">
        <f>($A39-G$62)^2</f>
        <v>342028.07834310271</v>
      </c>
      <c r="H39">
        <f>($A39-H$62)^2</f>
        <v>292019728.3104254</v>
      </c>
      <c r="I39">
        <f>MIN(G39:H39)</f>
        <v>342028.07834310271</v>
      </c>
    </row>
    <row r="40" spans="1:9" x14ac:dyDescent="0.25">
      <c r="A40">
        <v>16891.132000000001</v>
      </c>
      <c r="B40">
        <f t="shared" ref="B40:B60" si="0">B$62</f>
        <v>31008.077954545457</v>
      </c>
      <c r="C40" s="6">
        <f t="shared" ref="C40:C60" si="1">$A40-B40</f>
        <v>-14116.945954545456</v>
      </c>
      <c r="D40" s="6">
        <f t="shared" ref="D40:D60" si="2">C40^2</f>
        <v>199288163.08355731</v>
      </c>
      <c r="F40">
        <f t="shared" ref="F40:F60" si="3">INDEX(G$62:H$62,MATCH(I40,G40:H40,0))</f>
        <v>16754.836666672643</v>
      </c>
      <c r="G40">
        <f t="shared" ref="G40:H60" si="4">($A40-G$62)^2</f>
        <v>18576.417886815649</v>
      </c>
      <c r="H40">
        <f t="shared" si="4"/>
        <v>267893672.76941225</v>
      </c>
      <c r="I40">
        <f t="shared" ref="I40:I60" si="5">MIN(G40:H40)</f>
        <v>18576.417886815649</v>
      </c>
    </row>
    <row r="41" spans="1:9" x14ac:dyDescent="0.25">
      <c r="A41">
        <v>17203.373</v>
      </c>
      <c r="B41">
        <f t="shared" si="0"/>
        <v>31008.077954545457</v>
      </c>
      <c r="C41" s="6">
        <f t="shared" si="1"/>
        <v>-13804.704954545457</v>
      </c>
      <c r="D41" s="6">
        <f t="shared" si="2"/>
        <v>190569878.88205191</v>
      </c>
      <c r="F41">
        <f t="shared" si="3"/>
        <v>16754.836666672643</v>
      </c>
      <c r="G41">
        <f t="shared" si="4"/>
        <v>201184.84231474923</v>
      </c>
      <c r="H41">
        <f t="shared" si="4"/>
        <v>257769984.46903464</v>
      </c>
      <c r="I41">
        <f t="shared" si="5"/>
        <v>201184.84231474923</v>
      </c>
    </row>
    <row r="42" spans="1:9" x14ac:dyDescent="0.25">
      <c r="A42">
        <v>32486.253000000001</v>
      </c>
      <c r="B42">
        <f t="shared" si="0"/>
        <v>31008.077954545457</v>
      </c>
      <c r="C42" s="6">
        <f t="shared" si="1"/>
        <v>1478.1750454545436</v>
      </c>
      <c r="D42" s="6">
        <f t="shared" si="2"/>
        <v>2185001.4650045419</v>
      </c>
      <c r="F42">
        <f t="shared" si="3"/>
        <v>33258.589736906251</v>
      </c>
      <c r="G42">
        <f t="shared" si="4"/>
        <v>247477459.85247874</v>
      </c>
      <c r="H42">
        <f t="shared" si="4"/>
        <v>596504.0351749952</v>
      </c>
      <c r="I42">
        <f t="shared" si="5"/>
        <v>596504.0351749952</v>
      </c>
    </row>
    <row r="43" spans="1:9" x14ac:dyDescent="0.25">
      <c r="A43">
        <v>32617.092000000001</v>
      </c>
      <c r="B43">
        <f t="shared" si="0"/>
        <v>31008.077954545457</v>
      </c>
      <c r="C43" s="6">
        <f t="shared" si="1"/>
        <v>1609.0140454545435</v>
      </c>
      <c r="D43" s="6">
        <f t="shared" si="2"/>
        <v>2588926.198469996</v>
      </c>
      <c r="F43">
        <f t="shared" si="3"/>
        <v>33258.589736906251</v>
      </c>
      <c r="G43">
        <f t="shared" si="4"/>
        <v>251611144.25967219</v>
      </c>
      <c r="H43">
        <f t="shared" si="4"/>
        <v>411519.34645584138</v>
      </c>
      <c r="I43">
        <f t="shared" si="5"/>
        <v>411519.34645584138</v>
      </c>
    </row>
    <row r="44" spans="1:9" x14ac:dyDescent="0.25">
      <c r="A44">
        <v>32710.379000000001</v>
      </c>
      <c r="B44">
        <f t="shared" si="0"/>
        <v>31008.077954545457</v>
      </c>
      <c r="C44" s="6">
        <f t="shared" si="1"/>
        <v>1702.3010454545438</v>
      </c>
      <c r="D44" s="6">
        <f t="shared" si="2"/>
        <v>2897828.8493556329</v>
      </c>
      <c r="F44">
        <f t="shared" si="3"/>
        <v>33258.589736906251</v>
      </c>
      <c r="G44">
        <f t="shared" si="4"/>
        <v>254579331.15060142</v>
      </c>
      <c r="H44">
        <f t="shared" si="4"/>
        <v>300535.01205929421</v>
      </c>
      <c r="I44">
        <f t="shared" si="5"/>
        <v>300535.01205929421</v>
      </c>
    </row>
    <row r="45" spans="1:9" x14ac:dyDescent="0.25">
      <c r="A45">
        <v>32798.091999999997</v>
      </c>
      <c r="B45">
        <f t="shared" si="0"/>
        <v>31008.077954545457</v>
      </c>
      <c r="C45" s="6">
        <f t="shared" si="1"/>
        <v>1790.0140454545399</v>
      </c>
      <c r="D45" s="6">
        <f t="shared" si="2"/>
        <v>3204150.2829245278</v>
      </c>
      <c r="F45">
        <f t="shared" si="3"/>
        <v>33258.589736906251</v>
      </c>
      <c r="G45">
        <f t="shared" si="4"/>
        <v>257386041.69033659</v>
      </c>
      <c r="H45">
        <f t="shared" si="4"/>
        <v>212058.16569578194</v>
      </c>
      <c r="I45">
        <f t="shared" si="5"/>
        <v>212058.16569578194</v>
      </c>
    </row>
    <row r="46" spans="1:9" x14ac:dyDescent="0.25">
      <c r="A46">
        <v>32841.364000000001</v>
      </c>
      <c r="B46">
        <f t="shared" si="0"/>
        <v>31008.077954545457</v>
      </c>
      <c r="C46" s="6">
        <f t="shared" si="1"/>
        <v>1833.2860454545444</v>
      </c>
      <c r="D46" s="6">
        <f t="shared" si="2"/>
        <v>3360937.7244583615</v>
      </c>
      <c r="F46">
        <f t="shared" si="3"/>
        <v>33258.589736906251</v>
      </c>
      <c r="G46">
        <f t="shared" si="4"/>
        <v>258776361.64588821</v>
      </c>
      <c r="H46">
        <f t="shared" si="4"/>
        <v>174077.31553696329</v>
      </c>
      <c r="I46">
        <f t="shared" si="5"/>
        <v>174077.31553696329</v>
      </c>
    </row>
    <row r="47" spans="1:9" x14ac:dyDescent="0.25">
      <c r="A47">
        <v>32969.042999999998</v>
      </c>
      <c r="B47">
        <f t="shared" si="0"/>
        <v>31008.077954545457</v>
      </c>
      <c r="C47" s="6">
        <f t="shared" si="1"/>
        <v>1960.9650454545408</v>
      </c>
      <c r="D47" s="6">
        <f t="shared" si="2"/>
        <v>3845383.9094945295</v>
      </c>
      <c r="F47">
        <f t="shared" si="3"/>
        <v>33258.589736906251</v>
      </c>
      <c r="G47">
        <f t="shared" si="4"/>
        <v>262900487.0197129</v>
      </c>
      <c r="H47">
        <f t="shared" si="4"/>
        <v>83837.312853059178</v>
      </c>
      <c r="I47">
        <f t="shared" si="5"/>
        <v>83837.312853059178</v>
      </c>
    </row>
    <row r="48" spans="1:9" x14ac:dyDescent="0.25">
      <c r="A48">
        <v>33022.65</v>
      </c>
      <c r="B48">
        <f t="shared" si="0"/>
        <v>31008.077954545457</v>
      </c>
      <c r="C48" s="6">
        <f t="shared" si="1"/>
        <v>2014.5720454545444</v>
      </c>
      <c r="D48" s="6">
        <f t="shared" si="2"/>
        <v>4058500.5263269069</v>
      </c>
      <c r="F48">
        <f t="shared" si="3"/>
        <v>33258.589736906251</v>
      </c>
      <c r="G48">
        <f t="shared" si="4"/>
        <v>264641750.64798337</v>
      </c>
      <c r="H48">
        <f t="shared" si="4"/>
        <v>55667.559451390414</v>
      </c>
      <c r="I48">
        <f t="shared" si="5"/>
        <v>55667.559451390414</v>
      </c>
    </row>
    <row r="49" spans="1:9" x14ac:dyDescent="0.25">
      <c r="A49">
        <v>33053.463000000003</v>
      </c>
      <c r="B49">
        <f t="shared" si="0"/>
        <v>31008.077954545457</v>
      </c>
      <c r="C49" s="6">
        <f t="shared" si="1"/>
        <v>2045.3850454545463</v>
      </c>
      <c r="D49" s="6">
        <f t="shared" si="2"/>
        <v>4183599.9841690967</v>
      </c>
      <c r="F49">
        <f t="shared" si="3"/>
        <v>33258.589736906251</v>
      </c>
      <c r="G49">
        <f t="shared" si="4"/>
        <v>265645220.35343206</v>
      </c>
      <c r="H49">
        <f t="shared" si="4"/>
        <v>42076.978193805073</v>
      </c>
      <c r="I49">
        <f t="shared" si="5"/>
        <v>42076.978193805073</v>
      </c>
    </row>
    <row r="50" spans="1:9" x14ac:dyDescent="0.25">
      <c r="A50">
        <v>33194.004000000001</v>
      </c>
      <c r="B50">
        <f t="shared" si="0"/>
        <v>31008.077954545457</v>
      </c>
      <c r="C50" s="6">
        <f t="shared" si="1"/>
        <v>2185.9260454545438</v>
      </c>
      <c r="D50" s="6">
        <f t="shared" si="2"/>
        <v>4778272.6761965398</v>
      </c>
      <c r="F50">
        <f t="shared" si="3"/>
        <v>33258.589736906251</v>
      </c>
      <c r="G50">
        <f t="shared" si="4"/>
        <v>270246222.6131373</v>
      </c>
      <c r="H50">
        <f t="shared" si="4"/>
        <v>4171.3174117234121</v>
      </c>
      <c r="I50">
        <f t="shared" si="5"/>
        <v>4171.3174117234121</v>
      </c>
    </row>
    <row r="51" spans="1:9" x14ac:dyDescent="0.25">
      <c r="A51">
        <v>33279.544999999998</v>
      </c>
      <c r="B51">
        <f t="shared" si="0"/>
        <v>31008.077954545457</v>
      </c>
      <c r="C51" s="6">
        <f t="shared" si="1"/>
        <v>2271.4670454545412</v>
      </c>
      <c r="D51" s="6">
        <f t="shared" si="2"/>
        <v>5159562.5385859832</v>
      </c>
      <c r="F51">
        <f t="shared" si="3"/>
        <v>33258.589736906251</v>
      </c>
      <c r="G51">
        <f t="shared" si="4"/>
        <v>273065985.50153852</v>
      </c>
      <c r="H51">
        <f t="shared" si="4"/>
        <v>439.12305132815123</v>
      </c>
      <c r="I51">
        <f t="shared" si="5"/>
        <v>439.12305132815123</v>
      </c>
    </row>
    <row r="52" spans="1:9" x14ac:dyDescent="0.25">
      <c r="A52">
        <v>33337.071000000004</v>
      </c>
      <c r="B52">
        <f t="shared" si="0"/>
        <v>31008.077954545457</v>
      </c>
      <c r="C52" s="6">
        <f t="shared" si="1"/>
        <v>2328.9930454545465</v>
      </c>
      <c r="D52" s="6">
        <f t="shared" si="2"/>
        <v>5424208.6057756431</v>
      </c>
      <c r="F52">
        <f t="shared" si="3"/>
        <v>33258.589736906251</v>
      </c>
      <c r="G52">
        <f t="shared" si="4"/>
        <v>274970495.48538071</v>
      </c>
      <c r="H52">
        <f t="shared" si="4"/>
        <v>6159.3086567907521</v>
      </c>
      <c r="I52">
        <f t="shared" si="5"/>
        <v>6159.3086567907521</v>
      </c>
    </row>
    <row r="53" spans="1:9" x14ac:dyDescent="0.25">
      <c r="A53">
        <v>33410.557999999997</v>
      </c>
      <c r="B53">
        <f t="shared" si="0"/>
        <v>31008.077954545457</v>
      </c>
      <c r="C53" s="6">
        <f t="shared" si="1"/>
        <v>2402.4800454545402</v>
      </c>
      <c r="D53" s="6">
        <f t="shared" si="2"/>
        <v>5771910.3688072497</v>
      </c>
      <c r="F53">
        <f t="shared" si="3"/>
        <v>33258.589736906251</v>
      </c>
      <c r="G53">
        <f t="shared" si="4"/>
        <v>277413053.13345593</v>
      </c>
      <c r="H53">
        <f t="shared" si="4"/>
        <v>23094.352987729977</v>
      </c>
      <c r="I53">
        <f t="shared" si="5"/>
        <v>23094.352987729977</v>
      </c>
    </row>
    <row r="54" spans="1:9" x14ac:dyDescent="0.25">
      <c r="A54">
        <v>33504.917999999998</v>
      </c>
      <c r="B54">
        <f t="shared" si="0"/>
        <v>31008.077954545457</v>
      </c>
      <c r="C54" s="6">
        <f t="shared" si="1"/>
        <v>2496.8400454545408</v>
      </c>
      <c r="D54" s="6">
        <f t="shared" si="2"/>
        <v>6234210.2125854334</v>
      </c>
      <c r="F54">
        <f t="shared" si="3"/>
        <v>33258.589736906251</v>
      </c>
      <c r="G54">
        <f t="shared" si="4"/>
        <v>280565224.67308146</v>
      </c>
      <c r="H54">
        <f t="shared" si="4"/>
        <v>60677.613198781997</v>
      </c>
      <c r="I54">
        <f t="shared" si="5"/>
        <v>60677.613198781997</v>
      </c>
    </row>
    <row r="55" spans="1:9" x14ac:dyDescent="0.25">
      <c r="A55">
        <v>33518.038</v>
      </c>
      <c r="B55">
        <f t="shared" si="0"/>
        <v>31008.077954545457</v>
      </c>
      <c r="C55" s="6">
        <f t="shared" si="1"/>
        <v>2509.9600454545434</v>
      </c>
      <c r="D55" s="6">
        <f t="shared" si="2"/>
        <v>6299899.4297781736</v>
      </c>
      <c r="F55">
        <f t="shared" si="3"/>
        <v>33258.589736906251</v>
      </c>
      <c r="G55">
        <f t="shared" si="4"/>
        <v>281004918.94166809</v>
      </c>
      <c r="H55">
        <f t="shared" si="4"/>
        <v>67313.40122236326</v>
      </c>
      <c r="I55">
        <f t="shared" si="5"/>
        <v>67313.40122236326</v>
      </c>
    </row>
    <row r="56" spans="1:9" x14ac:dyDescent="0.25">
      <c r="A56">
        <v>33562.582999999999</v>
      </c>
      <c r="B56">
        <f t="shared" si="0"/>
        <v>31008.077954545457</v>
      </c>
      <c r="C56" s="6">
        <f t="shared" si="1"/>
        <v>2554.5050454545417</v>
      </c>
      <c r="D56" s="6">
        <f t="shared" si="2"/>
        <v>6525496.0272527104</v>
      </c>
      <c r="F56">
        <f t="shared" si="3"/>
        <v>33258.589736906251</v>
      </c>
      <c r="G56">
        <f t="shared" si="4"/>
        <v>282500336.80547917</v>
      </c>
      <c r="H56">
        <f t="shared" si="4"/>
        <v>92411.904006384313</v>
      </c>
      <c r="I56">
        <f t="shared" si="5"/>
        <v>92411.904006384313</v>
      </c>
    </row>
    <row r="57" spans="1:9" x14ac:dyDescent="0.25">
      <c r="A57">
        <v>33636.237000000001</v>
      </c>
      <c r="B57">
        <f t="shared" si="0"/>
        <v>31008.077954545457</v>
      </c>
      <c r="C57" s="6">
        <f t="shared" si="1"/>
        <v>2628.159045454544</v>
      </c>
      <c r="D57" s="6">
        <f t="shared" si="2"/>
        <v>6907219.9682045393</v>
      </c>
      <c r="F57">
        <f t="shared" si="3"/>
        <v>33258.589736906251</v>
      </c>
      <c r="G57">
        <f t="shared" si="4"/>
        <v>284981677.21406502</v>
      </c>
      <c r="H57">
        <f t="shared" si="4"/>
        <v>142617.45532219976</v>
      </c>
      <c r="I57">
        <f t="shared" si="5"/>
        <v>142617.45532219976</v>
      </c>
    </row>
    <row r="58" spans="1:9" x14ac:dyDescent="0.25">
      <c r="A58">
        <v>33743.724999999999</v>
      </c>
      <c r="B58">
        <f t="shared" si="0"/>
        <v>31008.077954545457</v>
      </c>
      <c r="C58" s="6">
        <f t="shared" si="1"/>
        <v>2735.6470454545415</v>
      </c>
      <c r="D58" s="6">
        <f t="shared" si="2"/>
        <v>7483764.7573041627</v>
      </c>
      <c r="F58">
        <f t="shared" si="3"/>
        <v>33258.589736906251</v>
      </c>
      <c r="G58">
        <f t="shared" si="4"/>
        <v>288622326.8022663</v>
      </c>
      <c r="H58">
        <f t="shared" si="4"/>
        <v>235356.22349703932</v>
      </c>
      <c r="I58">
        <f t="shared" si="5"/>
        <v>235356.22349703932</v>
      </c>
    </row>
    <row r="59" spans="1:9" x14ac:dyDescent="0.25">
      <c r="A59">
        <v>34000.849000000002</v>
      </c>
      <c r="B59">
        <f t="shared" si="0"/>
        <v>31008.077954545457</v>
      </c>
      <c r="C59" s="6">
        <f t="shared" si="1"/>
        <v>2992.7710454545449</v>
      </c>
      <c r="D59" s="6">
        <f t="shared" si="2"/>
        <v>8956678.5305110905</v>
      </c>
      <c r="F59">
        <f t="shared" si="3"/>
        <v>33258.589736906251</v>
      </c>
      <c r="G59">
        <f t="shared" si="4"/>
        <v>297424941.40127939</v>
      </c>
      <c r="H59">
        <f t="shared" si="4"/>
        <v>550948.81364847766</v>
      </c>
      <c r="I59">
        <f t="shared" si="5"/>
        <v>550948.81364847766</v>
      </c>
    </row>
    <row r="60" spans="1:9" x14ac:dyDescent="0.25">
      <c r="A60">
        <v>34227.341</v>
      </c>
      <c r="B60">
        <f t="shared" si="0"/>
        <v>31008.077954545457</v>
      </c>
      <c r="C60" s="6">
        <f t="shared" si="1"/>
        <v>3219.2630454545433</v>
      </c>
      <c r="D60" s="6">
        <f t="shared" si="2"/>
        <v>10363654.55582926</v>
      </c>
      <c r="F60">
        <f t="shared" si="3"/>
        <v>33258.589736906251</v>
      </c>
      <c r="G60">
        <f t="shared" si="4"/>
        <v>305288407.67814326</v>
      </c>
      <c r="H60">
        <f>($A60-H$62)^2</f>
        <v>938479.00974573405</v>
      </c>
      <c r="I60">
        <f t="shared" si="5"/>
        <v>938479.00974573405</v>
      </c>
    </row>
    <row r="61" spans="1:9" x14ac:dyDescent="0.25">
      <c r="D61" s="6">
        <f>SUM(D39:D60)</f>
        <v>710255657.58105695</v>
      </c>
      <c r="I61" s="6">
        <f>SUM(I39:I60)</f>
        <v>4559733.5867143506</v>
      </c>
    </row>
    <row r="62" spans="1:9" x14ac:dyDescent="0.25">
      <c r="B62">
        <v>31008.077954545457</v>
      </c>
      <c r="G62">
        <v>16754.836666672643</v>
      </c>
      <c r="H62">
        <v>33258.589736906251</v>
      </c>
    </row>
    <row r="64" spans="1:9" x14ac:dyDescent="0.25">
      <c r="G64">
        <f>H62-G62</f>
        <v>16503.753070233608</v>
      </c>
    </row>
    <row r="65" spans="1:7" x14ac:dyDescent="0.25">
      <c r="G65">
        <f>A60-A41</f>
        <v>17023.968000000001</v>
      </c>
    </row>
    <row r="66" spans="1:7" s="9" customFormat="1" x14ac:dyDescent="0.25"/>
    <row r="67" spans="1:7" s="9" customFormat="1" x14ac:dyDescent="0.25"/>
    <row r="68" spans="1:7" s="9" customFormat="1" x14ac:dyDescent="0.25">
      <c r="A68" s="6">
        <v>16170.004999999999</v>
      </c>
      <c r="B68" s="9">
        <v>0</v>
      </c>
    </row>
    <row r="69" spans="1:7" s="9" customFormat="1" x14ac:dyDescent="0.25">
      <c r="A69">
        <v>16891.132000000001</v>
      </c>
      <c r="B69" s="9">
        <v>0</v>
      </c>
    </row>
    <row r="70" spans="1:7" s="9" customFormat="1" x14ac:dyDescent="0.25">
      <c r="A70">
        <v>17203.373</v>
      </c>
      <c r="B70" s="9">
        <v>0</v>
      </c>
    </row>
    <row r="71" spans="1:7" s="9" customFormat="1" x14ac:dyDescent="0.25">
      <c r="A71">
        <v>32486.253000000001</v>
      </c>
      <c r="B71" s="9">
        <v>0</v>
      </c>
    </row>
    <row r="72" spans="1:7" s="9" customFormat="1" x14ac:dyDescent="0.25">
      <c r="A72">
        <v>32617.092000000001</v>
      </c>
      <c r="B72" s="9">
        <v>0</v>
      </c>
    </row>
    <row r="73" spans="1:7" s="9" customFormat="1" x14ac:dyDescent="0.25">
      <c r="A73">
        <v>32710.379000000001</v>
      </c>
      <c r="B73" s="9">
        <v>0</v>
      </c>
    </row>
    <row r="74" spans="1:7" s="9" customFormat="1" x14ac:dyDescent="0.25">
      <c r="A74">
        <v>32798.091999999997</v>
      </c>
      <c r="B74" s="9">
        <v>0</v>
      </c>
    </row>
    <row r="75" spans="1:7" x14ac:dyDescent="0.25">
      <c r="A75">
        <v>32841.364000000001</v>
      </c>
      <c r="B75" s="9">
        <v>0</v>
      </c>
    </row>
    <row r="76" spans="1:7" s="9" customFormat="1" x14ac:dyDescent="0.25">
      <c r="A76">
        <v>32969.042999999998</v>
      </c>
      <c r="B76" s="9">
        <v>0</v>
      </c>
    </row>
    <row r="77" spans="1:7" s="9" customFormat="1" x14ac:dyDescent="0.25">
      <c r="A77">
        <v>33022.65</v>
      </c>
      <c r="B77" s="9">
        <v>0</v>
      </c>
    </row>
    <row r="78" spans="1:7" s="9" customFormat="1" x14ac:dyDescent="0.25">
      <c r="A78">
        <v>33053.463000000003</v>
      </c>
      <c r="B78" s="9">
        <v>0</v>
      </c>
    </row>
    <row r="79" spans="1:7" s="9" customFormat="1" x14ac:dyDescent="0.25">
      <c r="A79">
        <v>33194.004000000001</v>
      </c>
      <c r="B79" s="9">
        <v>0</v>
      </c>
    </row>
    <row r="80" spans="1:7" s="9" customFormat="1" x14ac:dyDescent="0.25">
      <c r="A80">
        <v>33279.544999999998</v>
      </c>
      <c r="B80" s="9">
        <v>0</v>
      </c>
    </row>
    <row r="81" spans="1:2" s="9" customFormat="1" x14ac:dyDescent="0.25">
      <c r="A81">
        <v>33337.071000000004</v>
      </c>
      <c r="B81" s="9">
        <v>0</v>
      </c>
    </row>
    <row r="82" spans="1:2" s="9" customFormat="1" x14ac:dyDescent="0.25">
      <c r="A82">
        <v>33410.557999999997</v>
      </c>
      <c r="B82" s="9">
        <v>0</v>
      </c>
    </row>
    <row r="83" spans="1:2" s="9" customFormat="1" x14ac:dyDescent="0.25">
      <c r="A83">
        <v>33504.917999999998</v>
      </c>
      <c r="B83" s="9">
        <v>0</v>
      </c>
    </row>
    <row r="84" spans="1:2" x14ac:dyDescent="0.25">
      <c r="A84">
        <v>33518.038</v>
      </c>
      <c r="B84" s="9">
        <v>0</v>
      </c>
    </row>
    <row r="85" spans="1:2" s="9" customFormat="1" x14ac:dyDescent="0.25">
      <c r="A85">
        <v>33562.582999999999</v>
      </c>
      <c r="B85" s="9">
        <v>0</v>
      </c>
    </row>
    <row r="86" spans="1:2" s="9" customFormat="1" x14ac:dyDescent="0.25">
      <c r="A86">
        <v>33636.237000000001</v>
      </c>
      <c r="B86" s="9">
        <v>0</v>
      </c>
    </row>
    <row r="87" spans="1:2" s="9" customFormat="1" x14ac:dyDescent="0.25">
      <c r="A87">
        <v>33743.724999999999</v>
      </c>
      <c r="B87" s="9">
        <v>0</v>
      </c>
    </row>
    <row r="88" spans="1:2" s="9" customFormat="1" x14ac:dyDescent="0.25">
      <c r="A88">
        <v>34000.849000000002</v>
      </c>
      <c r="B88" s="9">
        <v>0</v>
      </c>
    </row>
    <row r="89" spans="1:2" s="9" customFormat="1" x14ac:dyDescent="0.25">
      <c r="A89">
        <v>34227.341</v>
      </c>
      <c r="B89" s="9">
        <v>0</v>
      </c>
    </row>
    <row r="90" spans="1:2" s="9" customFormat="1" x14ac:dyDescent="0.25">
      <c r="A90">
        <v>31008.077954545457</v>
      </c>
      <c r="B90" s="9">
        <v>1</v>
      </c>
    </row>
    <row r="91" spans="1:2" s="9" customFormat="1" x14ac:dyDescent="0.25">
      <c r="A91">
        <v>16754.836666672643</v>
      </c>
      <c r="B91" s="9">
        <v>2</v>
      </c>
    </row>
    <row r="92" spans="1:2" s="9" customFormat="1" x14ac:dyDescent="0.25">
      <c r="A92">
        <v>33258.589736906251</v>
      </c>
      <c r="B92" s="9">
        <v>2</v>
      </c>
    </row>
    <row r="93" spans="1:2" s="9" customFormat="1" x14ac:dyDescent="0.25">
      <c r="A93"/>
    </row>
    <row r="94" spans="1:2" s="12" customFormat="1" x14ac:dyDescent="0.25">
      <c r="A94" s="11" t="s">
        <v>52</v>
      </c>
    </row>
    <row r="96" spans="1:2" x14ac:dyDescent="0.25">
      <c r="A96" t="s">
        <v>16</v>
      </c>
    </row>
    <row r="98" spans="1:7" x14ac:dyDescent="0.25">
      <c r="B98" t="s">
        <v>17</v>
      </c>
      <c r="C98" t="s">
        <v>18</v>
      </c>
      <c r="E98" t="s">
        <v>19</v>
      </c>
      <c r="F98" t="s">
        <v>20</v>
      </c>
      <c r="G98" t="s">
        <v>21</v>
      </c>
    </row>
    <row r="99" spans="1:7" x14ac:dyDescent="0.25">
      <c r="A99" s="6">
        <v>16170.004999999999</v>
      </c>
      <c r="B99">
        <v>0</v>
      </c>
      <c r="C99">
        <f>B99+1</f>
        <v>1</v>
      </c>
      <c r="E99">
        <f>2*E$122*C99</f>
        <v>16634.062279077869</v>
      </c>
      <c r="F99" s="6">
        <f>$A99-E99</f>
        <v>-464.05727907786968</v>
      </c>
      <c r="G99" s="6">
        <f>F99^2</f>
        <v>215349.15826515583</v>
      </c>
    </row>
    <row r="100" spans="1:7" x14ac:dyDescent="0.25">
      <c r="A100">
        <v>16891.132000000001</v>
      </c>
      <c r="B100">
        <v>0</v>
      </c>
      <c r="C100">
        <f t="shared" ref="C100:C120" si="6">B100+1</f>
        <v>1</v>
      </c>
      <c r="E100">
        <f t="shared" ref="E100:E120" si="7">2*E$122*C100</f>
        <v>16634.062279077869</v>
      </c>
      <c r="F100" s="6">
        <f t="shared" ref="F100:F120" si="8">$A100-E100</f>
        <v>257.06972092213255</v>
      </c>
      <c r="G100" s="6">
        <f t="shared" ref="G100:G120" si="9">F100^2</f>
        <v>66084.841414983108</v>
      </c>
    </row>
    <row r="101" spans="1:7" x14ac:dyDescent="0.25">
      <c r="A101">
        <v>17203.373</v>
      </c>
      <c r="B101">
        <v>0</v>
      </c>
      <c r="C101">
        <f t="shared" si="6"/>
        <v>1</v>
      </c>
      <c r="E101">
        <f t="shared" si="7"/>
        <v>16634.062279077869</v>
      </c>
      <c r="F101" s="6">
        <f t="shared" si="8"/>
        <v>569.31072092213071</v>
      </c>
      <c r="G101" s="6">
        <f t="shared" si="9"/>
        <v>324114.6969568762</v>
      </c>
    </row>
    <row r="102" spans="1:7" x14ac:dyDescent="0.25">
      <c r="A102">
        <v>32486.253000000001</v>
      </c>
      <c r="B102">
        <v>1</v>
      </c>
      <c r="C102">
        <f t="shared" si="6"/>
        <v>2</v>
      </c>
      <c r="E102">
        <f t="shared" si="7"/>
        <v>33268.124558155738</v>
      </c>
      <c r="F102" s="6">
        <f t="shared" si="8"/>
        <v>-781.87155815573715</v>
      </c>
      <c r="G102" s="6">
        <f t="shared" si="9"/>
        <v>611323.13345288031</v>
      </c>
    </row>
    <row r="103" spans="1:7" x14ac:dyDescent="0.25">
      <c r="A103">
        <v>32617.092000000001</v>
      </c>
      <c r="B103">
        <v>1</v>
      </c>
      <c r="C103">
        <f t="shared" si="6"/>
        <v>2</v>
      </c>
      <c r="E103">
        <f t="shared" si="7"/>
        <v>33268.124558155738</v>
      </c>
      <c r="F103" s="6">
        <f t="shared" si="8"/>
        <v>-651.03255815573721</v>
      </c>
      <c r="G103" s="6">
        <f t="shared" si="9"/>
        <v>423843.39177880337</v>
      </c>
    </row>
    <row r="104" spans="1:7" x14ac:dyDescent="0.25">
      <c r="A104">
        <v>32710.379000000001</v>
      </c>
      <c r="B104">
        <v>1</v>
      </c>
      <c r="C104">
        <f t="shared" si="6"/>
        <v>2</v>
      </c>
      <c r="E104">
        <f t="shared" si="7"/>
        <v>33268.124558155738</v>
      </c>
      <c r="F104" s="6">
        <f t="shared" si="8"/>
        <v>-557.74555815573694</v>
      </c>
      <c r="G104" s="6">
        <f t="shared" si="9"/>
        <v>311080.10764245456</v>
      </c>
    </row>
    <row r="105" spans="1:7" x14ac:dyDescent="0.25">
      <c r="A105">
        <v>32798.091999999997</v>
      </c>
      <c r="B105">
        <v>1</v>
      </c>
      <c r="C105">
        <f t="shared" si="6"/>
        <v>2</v>
      </c>
      <c r="E105">
        <f t="shared" si="7"/>
        <v>33268.124558155738</v>
      </c>
      <c r="F105" s="6">
        <f t="shared" si="8"/>
        <v>-470.03255815574084</v>
      </c>
      <c r="G105" s="6">
        <f t="shared" si="9"/>
        <v>220930.6057264299</v>
      </c>
    </row>
    <row r="106" spans="1:7" x14ac:dyDescent="0.25">
      <c r="A106">
        <v>32841.364000000001</v>
      </c>
      <c r="B106">
        <v>1</v>
      </c>
      <c r="C106">
        <f t="shared" si="6"/>
        <v>2</v>
      </c>
      <c r="E106">
        <f t="shared" si="7"/>
        <v>33268.124558155738</v>
      </c>
      <c r="F106" s="6">
        <f t="shared" si="8"/>
        <v>-426.76055815573636</v>
      </c>
      <c r="G106" s="6">
        <f t="shared" si="9"/>
        <v>182124.57399739564</v>
      </c>
    </row>
    <row r="107" spans="1:7" x14ac:dyDescent="0.25">
      <c r="A107">
        <v>32969.042999999998</v>
      </c>
      <c r="B107">
        <v>1</v>
      </c>
      <c r="C107">
        <f t="shared" si="6"/>
        <v>2</v>
      </c>
      <c r="E107">
        <f t="shared" si="7"/>
        <v>33268.124558155738</v>
      </c>
      <c r="F107" s="6">
        <f t="shared" si="8"/>
        <v>-299.08155815573991</v>
      </c>
      <c r="G107" s="6">
        <f t="shared" si="9"/>
        <v>89449.778428865233</v>
      </c>
    </row>
    <row r="108" spans="1:7" x14ac:dyDescent="0.25">
      <c r="A108">
        <v>33022.65</v>
      </c>
      <c r="B108">
        <v>1</v>
      </c>
      <c r="C108">
        <f t="shared" si="6"/>
        <v>2</v>
      </c>
      <c r="E108">
        <f t="shared" si="7"/>
        <v>33268.124558155738</v>
      </c>
      <c r="F108" s="6">
        <f t="shared" si="8"/>
        <v>-245.4745581557363</v>
      </c>
      <c r="G108" s="6">
        <f t="shared" si="9"/>
        <v>60257.758701753963</v>
      </c>
    </row>
    <row r="109" spans="1:7" x14ac:dyDescent="0.25">
      <c r="A109">
        <v>33053.463000000003</v>
      </c>
      <c r="B109">
        <v>1</v>
      </c>
      <c r="C109">
        <f t="shared" si="6"/>
        <v>2</v>
      </c>
      <c r="E109">
        <f t="shared" si="7"/>
        <v>33268.124558155738</v>
      </c>
      <c r="F109" s="6">
        <f t="shared" si="8"/>
        <v>-214.66155815573438</v>
      </c>
      <c r="G109" s="6">
        <f t="shared" si="9"/>
        <v>46079.584549847736</v>
      </c>
    </row>
    <row r="110" spans="1:7" x14ac:dyDescent="0.25">
      <c r="A110">
        <v>33194.004000000001</v>
      </c>
      <c r="B110">
        <v>1</v>
      </c>
      <c r="C110">
        <f t="shared" si="6"/>
        <v>2</v>
      </c>
      <c r="E110">
        <f t="shared" si="7"/>
        <v>33268.124558155738</v>
      </c>
      <c r="F110" s="6">
        <f t="shared" si="8"/>
        <v>-74.120558155736944</v>
      </c>
      <c r="G110" s="6">
        <f t="shared" si="9"/>
        <v>5493.8571413179825</v>
      </c>
    </row>
    <row r="111" spans="1:7" x14ac:dyDescent="0.25">
      <c r="A111">
        <v>33279.544999999998</v>
      </c>
      <c r="B111">
        <v>1</v>
      </c>
      <c r="C111">
        <f t="shared" si="6"/>
        <v>2</v>
      </c>
      <c r="E111">
        <f t="shared" si="7"/>
        <v>33268.124558155738</v>
      </c>
      <c r="F111" s="6">
        <f t="shared" si="8"/>
        <v>11.420441844260495</v>
      </c>
      <c r="G111" s="6">
        <f t="shared" si="9"/>
        <v>130.42649191813604</v>
      </c>
    </row>
    <row r="112" spans="1:7" x14ac:dyDescent="0.25">
      <c r="A112">
        <v>33337.071000000004</v>
      </c>
      <c r="B112">
        <v>1</v>
      </c>
      <c r="C112">
        <f t="shared" si="6"/>
        <v>2</v>
      </c>
      <c r="E112">
        <f t="shared" si="7"/>
        <v>33268.124558155738</v>
      </c>
      <c r="F112" s="6">
        <f t="shared" si="8"/>
        <v>68.946441844265792</v>
      </c>
      <c r="G112" s="6">
        <f t="shared" si="9"/>
        <v>4753.6118429847247</v>
      </c>
    </row>
    <row r="113" spans="1:7" x14ac:dyDescent="0.25">
      <c r="A113">
        <v>33410.557999999997</v>
      </c>
      <c r="B113">
        <v>1</v>
      </c>
      <c r="C113">
        <f t="shared" si="6"/>
        <v>2</v>
      </c>
      <c r="E113">
        <f t="shared" si="7"/>
        <v>33268.124558155738</v>
      </c>
      <c r="F113" s="6">
        <f t="shared" si="8"/>
        <v>142.43344184425951</v>
      </c>
      <c r="G113" s="6">
        <f t="shared" si="9"/>
        <v>20287.285355602053</v>
      </c>
    </row>
    <row r="114" spans="1:7" x14ac:dyDescent="0.25">
      <c r="A114">
        <v>33504.917999999998</v>
      </c>
      <c r="B114">
        <v>1</v>
      </c>
      <c r="C114">
        <f t="shared" si="6"/>
        <v>2</v>
      </c>
      <c r="E114">
        <f t="shared" si="7"/>
        <v>33268.124558155738</v>
      </c>
      <c r="F114" s="6">
        <f t="shared" si="8"/>
        <v>236.79344184426009</v>
      </c>
      <c r="G114" s="6">
        <f t="shared" si="9"/>
        <v>56071.134100450981</v>
      </c>
    </row>
    <row r="115" spans="1:7" x14ac:dyDescent="0.25">
      <c r="A115">
        <v>33518.038</v>
      </c>
      <c r="B115">
        <v>1</v>
      </c>
      <c r="C115">
        <f t="shared" si="6"/>
        <v>2</v>
      </c>
      <c r="E115">
        <f t="shared" si="7"/>
        <v>33268.124558155738</v>
      </c>
      <c r="F115" s="6">
        <f t="shared" si="8"/>
        <v>249.91344184426271</v>
      </c>
      <c r="G115" s="6">
        <f t="shared" si="9"/>
        <v>62456.728414445679</v>
      </c>
    </row>
    <row r="116" spans="1:7" x14ac:dyDescent="0.25">
      <c r="A116">
        <v>33562.582999999999</v>
      </c>
      <c r="B116">
        <v>1</v>
      </c>
      <c r="C116">
        <f t="shared" si="6"/>
        <v>2</v>
      </c>
      <c r="E116">
        <f t="shared" si="7"/>
        <v>33268.124558155738</v>
      </c>
      <c r="F116" s="6">
        <f t="shared" si="8"/>
        <v>294.45844184426096</v>
      </c>
      <c r="G116" s="6">
        <f t="shared" si="9"/>
        <v>86705.77397335002</v>
      </c>
    </row>
    <row r="117" spans="1:7" x14ac:dyDescent="0.25">
      <c r="A117">
        <v>33636.237000000001</v>
      </c>
      <c r="B117">
        <v>1</v>
      </c>
      <c r="C117">
        <f t="shared" si="6"/>
        <v>2</v>
      </c>
      <c r="E117">
        <f t="shared" si="7"/>
        <v>33268.124558155738</v>
      </c>
      <c r="F117" s="6">
        <f t="shared" si="8"/>
        <v>368.11244184426323</v>
      </c>
      <c r="G117" s="6">
        <f t="shared" si="9"/>
        <v>135506.76984054607</v>
      </c>
    </row>
    <row r="118" spans="1:7" x14ac:dyDescent="0.25">
      <c r="A118">
        <v>33743.724999999999</v>
      </c>
      <c r="B118">
        <v>1</v>
      </c>
      <c r="C118">
        <f t="shared" si="6"/>
        <v>2</v>
      </c>
      <c r="E118">
        <f t="shared" si="7"/>
        <v>33268.124558155738</v>
      </c>
      <c r="F118" s="6">
        <f t="shared" si="8"/>
        <v>475.60044184426079</v>
      </c>
      <c r="G118" s="6">
        <f t="shared" si="9"/>
        <v>226195.78028245608</v>
      </c>
    </row>
    <row r="119" spans="1:7" x14ac:dyDescent="0.25">
      <c r="A119">
        <v>34000.849000000002</v>
      </c>
      <c r="B119">
        <v>1</v>
      </c>
      <c r="C119">
        <f t="shared" si="6"/>
        <v>2</v>
      </c>
      <c r="E119">
        <f t="shared" si="7"/>
        <v>33268.124558155738</v>
      </c>
      <c r="F119" s="6">
        <f t="shared" si="8"/>
        <v>732.72444184426422</v>
      </c>
      <c r="G119" s="6">
        <f t="shared" si="9"/>
        <v>536885.10767598858</v>
      </c>
    </row>
    <row r="120" spans="1:7" x14ac:dyDescent="0.25">
      <c r="A120">
        <v>34227.341</v>
      </c>
      <c r="B120">
        <v>1</v>
      </c>
      <c r="C120">
        <f t="shared" si="6"/>
        <v>2</v>
      </c>
      <c r="E120">
        <f t="shared" si="7"/>
        <v>33268.124558155738</v>
      </c>
      <c r="F120" s="6">
        <f t="shared" si="8"/>
        <v>959.21644184426259</v>
      </c>
      <c r="G120" s="6">
        <f t="shared" si="9"/>
        <v>920096.18230436754</v>
      </c>
    </row>
    <row r="121" spans="1:7" x14ac:dyDescent="0.25">
      <c r="G121" s="6">
        <f>SUM(G99:G120)</f>
        <v>4605220.2883388726</v>
      </c>
    </row>
    <row r="122" spans="1:7" ht="18" x14ac:dyDescent="0.35">
      <c r="A122" t="s">
        <v>31</v>
      </c>
      <c r="E122">
        <v>8317.0311395389344</v>
      </c>
    </row>
    <row r="140" spans="1:17" x14ac:dyDescent="0.25">
      <c r="A140" t="s">
        <v>17</v>
      </c>
      <c r="B140" t="s">
        <v>18</v>
      </c>
      <c r="C140" t="s">
        <v>22</v>
      </c>
      <c r="D140" t="s">
        <v>23</v>
      </c>
      <c r="E140" t="s">
        <v>24</v>
      </c>
      <c r="F140" t="s">
        <v>25</v>
      </c>
      <c r="G140" t="s">
        <v>26</v>
      </c>
      <c r="H140" t="s">
        <v>27</v>
      </c>
      <c r="I140" t="s">
        <v>28</v>
      </c>
      <c r="J140" t="s">
        <v>43</v>
      </c>
      <c r="L140" t="s">
        <v>17</v>
      </c>
      <c r="M140" t="s">
        <v>24</v>
      </c>
      <c r="N140" s="5" t="s">
        <v>29</v>
      </c>
      <c r="O140" s="5" t="s">
        <v>30</v>
      </c>
      <c r="P140" s="5" t="s">
        <v>44</v>
      </c>
    </row>
    <row r="141" spans="1:17" x14ac:dyDescent="0.25">
      <c r="A141">
        <v>0</v>
      </c>
      <c r="B141">
        <f>A141+1</f>
        <v>1</v>
      </c>
      <c r="C141">
        <v>2.5</v>
      </c>
      <c r="D141">
        <f>C141+1</f>
        <v>3.5</v>
      </c>
      <c r="E141">
        <f>A141+C141</f>
        <v>2.5</v>
      </c>
      <c r="F141">
        <f>E141+1</f>
        <v>3.5</v>
      </c>
      <c r="G141">
        <f>E141*F141-C141*D141-A141*B141</f>
        <v>0</v>
      </c>
      <c r="H141">
        <f>G141+1</f>
        <v>1</v>
      </c>
      <c r="I141" s="7">
        <f>(0.75*G141*H141-C141*D141*A141*B141)/(2*C141*(2*C141-1)*(2*A141-1)*(2*A141+3))</f>
        <v>0</v>
      </c>
      <c r="J141" s="7">
        <f>(3/(16*C141*(2*C141-1)*(2*A141+3)))^2 *(C141+A141+E141+3)*(C141+A141+E141+2)*(C141+A141-E141+2)*(C141+A141-E141+1)*(A141+E141-C141+2)*(A141+E141-C141+1)*(C141+E141-A141)*(C141+E141-A141-1)/((2*A141+1)*(2*A141+5))</f>
        <v>3.5000000000000003E-2</v>
      </c>
      <c r="K141" s="7"/>
      <c r="L141">
        <v>0</v>
      </c>
      <c r="M141">
        <v>2.5</v>
      </c>
      <c r="N141">
        <v>3.5</v>
      </c>
      <c r="O141" s="8">
        <f>INDEX($I$142:$I$144,MATCH($N141,$E$142:$E$144,0))-INDEX($I$141,MATCH($M141,$E$141,0))</f>
        <v>0.05</v>
      </c>
      <c r="P141" s="8">
        <f>INDEX($J$142:$J$144,MATCH($N141,$E$142:$E$144,0))-INDEX($J$141,MATCH($M141,$E$141,0))</f>
        <v>-6.0714285714285783E-3</v>
      </c>
      <c r="Q141">
        <v>0</v>
      </c>
    </row>
    <row r="142" spans="1:17" x14ac:dyDescent="0.25">
      <c r="A142">
        <v>1</v>
      </c>
      <c r="B142">
        <f t="shared" ref="B142:B149" si="10">A142+1</f>
        <v>2</v>
      </c>
      <c r="C142">
        <v>2.5</v>
      </c>
      <c r="D142">
        <f t="shared" ref="D142:D149" si="11">C142+1</f>
        <v>3.5</v>
      </c>
      <c r="E142">
        <v>3.5</v>
      </c>
      <c r="F142">
        <f t="shared" ref="F142:F149" si="12">E142+1</f>
        <v>4.5</v>
      </c>
      <c r="G142">
        <f t="shared" ref="G142:G145" si="13">E142*F142-C142*D142-A142*B142</f>
        <v>5</v>
      </c>
      <c r="H142">
        <f t="shared" ref="H142:H149" si="14">G142+1</f>
        <v>6</v>
      </c>
      <c r="I142" s="7">
        <f t="shared" ref="I142:I145" si="15">(0.75*G142*H142-C142*D142*A142*B142)/(2*C142*(2*C142-1)*(2*A142-1)*(2*A142+3))</f>
        <v>0.05</v>
      </c>
      <c r="J142" s="7">
        <f t="shared" ref="J142:J149" si="16">(3/(16*C142*(2*C142-1)*(2*A142+3)))^2 *(C142+A142+E142+3)*(C142+A142+E142+2)*(C142+A142-E142+2)*(C142+A142-E142+1)*(A142+E142-C142+2)*(A142+E142-C142+1)*(C142+E142-A142)*(C142+E142-A142-1)/((2*A142+1)*(2*A142+5))</f>
        <v>2.8928571428571425E-2</v>
      </c>
      <c r="K142" s="7"/>
      <c r="L142">
        <v>0</v>
      </c>
      <c r="M142">
        <v>2.5</v>
      </c>
      <c r="N142">
        <v>2.5</v>
      </c>
      <c r="O142" s="8">
        <f>INDEX($I$142:$I$144,MATCH($N142,$E$142:$E$144,0))-INDEX($I$141,MATCH($M142,$E$141,0))</f>
        <v>-0.16</v>
      </c>
      <c r="P142" s="8">
        <f>INDEX($J$142:$J$144,MATCH($N142,$E$142:$E$144,0))-INDEX($J$141,MATCH($M142,$E$141,0))</f>
        <v>-1.4171428571428578E-2</v>
      </c>
      <c r="Q142">
        <v>0</v>
      </c>
    </row>
    <row r="143" spans="1:17" x14ac:dyDescent="0.25">
      <c r="A143">
        <v>1</v>
      </c>
      <c r="B143">
        <f t="shared" si="10"/>
        <v>2</v>
      </c>
      <c r="C143">
        <v>2.5</v>
      </c>
      <c r="D143">
        <f t="shared" si="11"/>
        <v>3.5</v>
      </c>
      <c r="E143">
        <v>2.5</v>
      </c>
      <c r="F143">
        <f t="shared" si="12"/>
        <v>3.5</v>
      </c>
      <c r="G143">
        <f t="shared" si="13"/>
        <v>-2</v>
      </c>
      <c r="H143">
        <f t="shared" si="14"/>
        <v>-1</v>
      </c>
      <c r="I143" s="7">
        <f t="shared" si="15"/>
        <v>-0.16</v>
      </c>
      <c r="J143" s="7">
        <f t="shared" si="16"/>
        <v>2.0828571428571425E-2</v>
      </c>
      <c r="K143" s="7"/>
      <c r="L143">
        <v>0</v>
      </c>
      <c r="M143">
        <v>2.5</v>
      </c>
      <c r="N143">
        <v>1.5</v>
      </c>
      <c r="O143" s="8">
        <f>INDEX($I$142:$I$144,MATCH($N143,$E$142:$E$144,0))-INDEX($I$141,MATCH($M143,$E$141,0))</f>
        <v>0.14000000000000001</v>
      </c>
      <c r="P143" s="8">
        <f>INDEX($J$142:$J$144,MATCH($N143,$E$142:$E$144,0))-INDEX($J$141,MATCH($M143,$E$141,0))</f>
        <v>-2.9600000000000001E-2</v>
      </c>
      <c r="Q143">
        <v>0</v>
      </c>
    </row>
    <row r="144" spans="1:17" x14ac:dyDescent="0.25">
      <c r="A144">
        <v>1</v>
      </c>
      <c r="B144">
        <f t="shared" si="10"/>
        <v>2</v>
      </c>
      <c r="C144">
        <v>2.5</v>
      </c>
      <c r="D144">
        <f t="shared" si="11"/>
        <v>3.5</v>
      </c>
      <c r="E144">
        <v>1.5</v>
      </c>
      <c r="F144">
        <f t="shared" si="12"/>
        <v>2.5</v>
      </c>
      <c r="G144">
        <f t="shared" si="13"/>
        <v>-7</v>
      </c>
      <c r="H144">
        <f t="shared" si="14"/>
        <v>-6</v>
      </c>
      <c r="I144" s="7">
        <f t="shared" si="15"/>
        <v>0.14000000000000001</v>
      </c>
      <c r="J144" s="7">
        <f t="shared" si="16"/>
        <v>5.4000000000000003E-3</v>
      </c>
      <c r="L144">
        <v>1</v>
      </c>
      <c r="M144">
        <v>3.5</v>
      </c>
      <c r="N144">
        <v>4.5</v>
      </c>
      <c r="O144" s="8">
        <f t="shared" ref="O144:O152" si="17">INDEX($I$145:$I$149,MATCH($N144,$E$145:$E$149,0))-INDEX($I$142:$I$144,MATCH($M144,$E$142:$E$144,0))</f>
        <v>2.1428571428571422E-2</v>
      </c>
      <c r="P144" s="8">
        <f>INDEX($J$145:$J$149,MATCH($N144,$E$145:$E$149,0))-INDEX($J$142:$J$144,MATCH($M144,$E$142:$E$144,0))</f>
        <v>-3.6734693877550975E-3</v>
      </c>
      <c r="Q144">
        <v>0</v>
      </c>
    </row>
    <row r="145" spans="1:42" x14ac:dyDescent="0.25">
      <c r="A145">
        <v>2</v>
      </c>
      <c r="B145">
        <f t="shared" si="10"/>
        <v>3</v>
      </c>
      <c r="C145">
        <v>2.5</v>
      </c>
      <c r="D145">
        <f t="shared" si="11"/>
        <v>3.5</v>
      </c>
      <c r="E145">
        <v>4.5</v>
      </c>
      <c r="F145">
        <f t="shared" si="12"/>
        <v>5.5</v>
      </c>
      <c r="G145">
        <f t="shared" si="13"/>
        <v>10</v>
      </c>
      <c r="H145">
        <f t="shared" si="14"/>
        <v>11</v>
      </c>
      <c r="I145" s="7">
        <f t="shared" si="15"/>
        <v>7.1428571428571425E-2</v>
      </c>
      <c r="J145" s="7">
        <f t="shared" si="16"/>
        <v>2.5255102040816328E-2</v>
      </c>
      <c r="L145">
        <v>1</v>
      </c>
      <c r="M145">
        <v>3.5</v>
      </c>
      <c r="N145">
        <v>3.5</v>
      </c>
      <c r="O145" s="8">
        <f t="shared" si="17"/>
        <v>-0.17142857142857143</v>
      </c>
      <c r="P145" s="8">
        <f t="shared" ref="P145:P152" si="18">INDEX($J$145:$J$149,MATCH($N145,$E$145:$E$149,0))-INDEX($J$142:$J$144,MATCH($M145,$E$142:$E$144,0))</f>
        <v>-3.6734693877550871E-3</v>
      </c>
      <c r="Q145">
        <v>0</v>
      </c>
    </row>
    <row r="146" spans="1:42" x14ac:dyDescent="0.25">
      <c r="A146">
        <v>2</v>
      </c>
      <c r="B146">
        <f t="shared" si="10"/>
        <v>3</v>
      </c>
      <c r="C146">
        <v>2.5</v>
      </c>
      <c r="D146">
        <f t="shared" si="11"/>
        <v>3.5</v>
      </c>
      <c r="E146">
        <v>3.5</v>
      </c>
      <c r="F146">
        <f t="shared" si="12"/>
        <v>4.5</v>
      </c>
      <c r="G146">
        <f t="shared" ref="G146:G149" si="19">E146*F146-C146*D146-A146*B146</f>
        <v>1</v>
      </c>
      <c r="H146">
        <f t="shared" si="14"/>
        <v>2</v>
      </c>
      <c r="I146" s="7">
        <f t="shared" ref="I146:I149" si="20">(0.75*G146*H146-C146*D146*A146*B146)/(2*C146*(2*C146-1)*(2*A146-1)*(2*A146+3))</f>
        <v>-0.12142857142857143</v>
      </c>
      <c r="J146" s="7">
        <f t="shared" si="16"/>
        <v>2.5255102040816338E-2</v>
      </c>
      <c r="L146">
        <v>1</v>
      </c>
      <c r="M146">
        <v>3.5</v>
      </c>
      <c r="N146">
        <v>2.5</v>
      </c>
      <c r="O146" s="8">
        <f t="shared" si="17"/>
        <v>-0.12142857142857143</v>
      </c>
      <c r="P146" s="8">
        <f t="shared" si="18"/>
        <v>-1.6530612244897953E-2</v>
      </c>
      <c r="Q146">
        <v>0</v>
      </c>
    </row>
    <row r="147" spans="1:42" x14ac:dyDescent="0.25">
      <c r="A147">
        <v>2</v>
      </c>
      <c r="B147">
        <f t="shared" si="10"/>
        <v>3</v>
      </c>
      <c r="C147">
        <v>2.5</v>
      </c>
      <c r="D147">
        <f t="shared" si="11"/>
        <v>3.5</v>
      </c>
      <c r="E147">
        <v>2.5</v>
      </c>
      <c r="F147">
        <f t="shared" si="12"/>
        <v>3.5</v>
      </c>
      <c r="G147">
        <f t="shared" si="19"/>
        <v>-6</v>
      </c>
      <c r="H147">
        <f t="shared" si="14"/>
        <v>-5</v>
      </c>
      <c r="I147" s="7">
        <f t="shared" si="20"/>
        <v>-7.1428571428571425E-2</v>
      </c>
      <c r="J147" s="7">
        <f t="shared" si="16"/>
        <v>1.2397959183673472E-2</v>
      </c>
      <c r="L147">
        <v>1</v>
      </c>
      <c r="M147">
        <v>2.5</v>
      </c>
      <c r="N147">
        <v>3.5</v>
      </c>
      <c r="O147" s="8">
        <f t="shared" si="17"/>
        <v>3.8571428571428576E-2</v>
      </c>
      <c r="P147" s="8">
        <f t="shared" si="18"/>
        <v>4.4265306122449125E-3</v>
      </c>
      <c r="Q147">
        <v>0</v>
      </c>
    </row>
    <row r="148" spans="1:42" x14ac:dyDescent="0.25">
      <c r="A148">
        <v>2</v>
      </c>
      <c r="B148">
        <f t="shared" si="10"/>
        <v>3</v>
      </c>
      <c r="C148">
        <v>2.5</v>
      </c>
      <c r="D148">
        <f t="shared" si="11"/>
        <v>3.5</v>
      </c>
      <c r="E148">
        <v>1.5</v>
      </c>
      <c r="F148">
        <f t="shared" si="12"/>
        <v>2.5</v>
      </c>
      <c r="G148">
        <f t="shared" si="19"/>
        <v>-11</v>
      </c>
      <c r="H148">
        <f t="shared" si="14"/>
        <v>-10</v>
      </c>
      <c r="I148" s="7">
        <f t="shared" si="20"/>
        <v>7.1428571428571425E-2</v>
      </c>
      <c r="J148" s="7">
        <f t="shared" si="16"/>
        <v>2.755102040816327E-3</v>
      </c>
      <c r="L148">
        <v>1</v>
      </c>
      <c r="M148">
        <v>2.5</v>
      </c>
      <c r="N148">
        <v>2.5</v>
      </c>
      <c r="O148" s="8">
        <f t="shared" si="17"/>
        <v>8.8571428571428579E-2</v>
      </c>
      <c r="P148" s="8">
        <f t="shared" si="18"/>
        <v>-8.4306122448979531E-3</v>
      </c>
      <c r="Q148">
        <v>0</v>
      </c>
    </row>
    <row r="149" spans="1:42" x14ac:dyDescent="0.25">
      <c r="A149">
        <v>2</v>
      </c>
      <c r="B149">
        <f t="shared" si="10"/>
        <v>3</v>
      </c>
      <c r="C149">
        <v>2.5</v>
      </c>
      <c r="D149">
        <f t="shared" si="11"/>
        <v>3.5</v>
      </c>
      <c r="E149">
        <v>0.5</v>
      </c>
      <c r="F149">
        <f t="shared" si="12"/>
        <v>1.5</v>
      </c>
      <c r="G149">
        <f t="shared" si="19"/>
        <v>-14</v>
      </c>
      <c r="H149">
        <f t="shared" si="14"/>
        <v>-13</v>
      </c>
      <c r="I149" s="7">
        <f t="shared" si="20"/>
        <v>0.2</v>
      </c>
      <c r="J149" s="7">
        <f t="shared" si="16"/>
        <v>0</v>
      </c>
      <c r="L149">
        <v>1</v>
      </c>
      <c r="M149">
        <v>2.5</v>
      </c>
      <c r="N149">
        <v>1.5</v>
      </c>
      <c r="O149" s="8">
        <f t="shared" si="17"/>
        <v>0.23142857142857143</v>
      </c>
      <c r="P149" s="8">
        <f t="shared" si="18"/>
        <v>-1.8073469387755097E-2</v>
      </c>
      <c r="Q149">
        <v>0</v>
      </c>
    </row>
    <row r="150" spans="1:42" x14ac:dyDescent="0.25">
      <c r="I150" s="7"/>
      <c r="J150" s="7"/>
      <c r="L150">
        <v>1</v>
      </c>
      <c r="M150">
        <v>1.5</v>
      </c>
      <c r="N150">
        <v>2.5</v>
      </c>
      <c r="O150" s="8">
        <f t="shared" si="17"/>
        <v>-0.21142857142857144</v>
      </c>
      <c r="P150" s="8">
        <f t="shared" si="18"/>
        <v>6.997959183673472E-3</v>
      </c>
      <c r="Q150">
        <v>0</v>
      </c>
    </row>
    <row r="151" spans="1:42" x14ac:dyDescent="0.25">
      <c r="J151" s="7"/>
      <c r="L151">
        <v>1</v>
      </c>
      <c r="M151">
        <v>1.5</v>
      </c>
      <c r="N151">
        <v>1.5</v>
      </c>
      <c r="O151" s="8">
        <f t="shared" si="17"/>
        <v>-6.8571428571428589E-2</v>
      </c>
      <c r="P151" s="8">
        <f t="shared" si="18"/>
        <v>-2.6448979591836732E-3</v>
      </c>
      <c r="Q151">
        <v>0</v>
      </c>
    </row>
    <row r="152" spans="1:42" x14ac:dyDescent="0.25">
      <c r="J152" s="7"/>
      <c r="L152">
        <v>1</v>
      </c>
      <c r="M152">
        <v>1.5</v>
      </c>
      <c r="N152">
        <v>0.5</v>
      </c>
      <c r="O152" s="8">
        <f t="shared" si="17"/>
        <v>0.06</v>
      </c>
      <c r="P152" s="8">
        <f t="shared" si="18"/>
        <v>-5.4000000000000003E-3</v>
      </c>
      <c r="Q152">
        <v>0</v>
      </c>
    </row>
    <row r="153" spans="1:42" x14ac:dyDescent="0.25">
      <c r="J153" s="7"/>
    </row>
    <row r="154" spans="1:42" x14ac:dyDescent="0.25">
      <c r="J154" s="7"/>
    </row>
    <row r="156" spans="1:42" x14ac:dyDescent="0.25">
      <c r="B156" t="s">
        <v>17</v>
      </c>
      <c r="C156" t="s">
        <v>18</v>
      </c>
      <c r="E156" t="s">
        <v>19</v>
      </c>
      <c r="F156" t="s">
        <v>20</v>
      </c>
      <c r="G156" t="s">
        <v>21</v>
      </c>
      <c r="I156" t="s">
        <v>35</v>
      </c>
      <c r="J156" t="s">
        <v>12</v>
      </c>
      <c r="K156" t="s">
        <v>20</v>
      </c>
      <c r="L156" t="s">
        <v>21</v>
      </c>
      <c r="N156" t="s">
        <v>24</v>
      </c>
      <c r="O156" t="s">
        <v>29</v>
      </c>
      <c r="P156" t="s">
        <v>28</v>
      </c>
      <c r="R156" t="s">
        <v>36</v>
      </c>
      <c r="S156" t="s">
        <v>20</v>
      </c>
      <c r="T156" t="s">
        <v>21</v>
      </c>
      <c r="V156" t="s">
        <v>37</v>
      </c>
      <c r="W156" t="s">
        <v>20</v>
      </c>
      <c r="X156" t="s">
        <v>21</v>
      </c>
      <c r="Z156" t="s">
        <v>38</v>
      </c>
      <c r="AA156" t="s">
        <v>20</v>
      </c>
      <c r="AB156" t="s">
        <v>21</v>
      </c>
      <c r="AD156" t="s">
        <v>40</v>
      </c>
      <c r="AE156" t="s">
        <v>20</v>
      </c>
      <c r="AF156" t="s">
        <v>21</v>
      </c>
      <c r="AH156" t="s">
        <v>41</v>
      </c>
      <c r="AI156" t="s">
        <v>20</v>
      </c>
      <c r="AJ156" t="s">
        <v>21</v>
      </c>
      <c r="AL156" t="s">
        <v>42</v>
      </c>
      <c r="AN156" t="s">
        <v>45</v>
      </c>
      <c r="AO156" t="s">
        <v>20</v>
      </c>
      <c r="AP156" t="s">
        <v>21</v>
      </c>
    </row>
    <row r="157" spans="1:42" x14ac:dyDescent="0.25">
      <c r="A157" s="6">
        <v>16170.004999999999</v>
      </c>
      <c r="B157">
        <v>0</v>
      </c>
      <c r="C157">
        <f>B157+1</f>
        <v>1</v>
      </c>
      <c r="E157">
        <f>2*E$180*$C157</f>
        <v>16634.062279077869</v>
      </c>
      <c r="F157" s="6">
        <f>$A157-E157</f>
        <v>-464.05727907786968</v>
      </c>
      <c r="G157" s="6">
        <f>F157^2</f>
        <v>215349.15826515583</v>
      </c>
      <c r="I157">
        <v>0</v>
      </c>
      <c r="J157">
        <f>2*(J$180-J$181*($I157+0.5))*$C157</f>
        <v>16691.833675922455</v>
      </c>
      <c r="K157" s="6">
        <f>$A157-J157</f>
        <v>-521.82867592245566</v>
      </c>
      <c r="L157" s="6">
        <f>K157^2</f>
        <v>272305.16701498325</v>
      </c>
      <c r="N157">
        <v>2.5</v>
      </c>
      <c r="O157">
        <v>2.5</v>
      </c>
      <c r="P157" s="8">
        <f>INDEX($I$142:$I$144,MATCH($O157,$E$142:$E$144,0))-INDEX($I$141,MATCH($N157,$E$141,0))</f>
        <v>-0.16</v>
      </c>
      <c r="R157">
        <f>2*R$180*$C157-R$184*$P157</f>
        <v>16108.762168602956</v>
      </c>
      <c r="S157" s="6">
        <f>$A157-R157</f>
        <v>61.242831397043119</v>
      </c>
      <c r="T157" s="6">
        <f>S157^2</f>
        <v>3750.6843975266506</v>
      </c>
      <c r="V157">
        <f>2*(V$180-V$181*($I157+0.5))*$C157-V$184*$P157</f>
        <v>16168.183683941397</v>
      </c>
      <c r="W157" s="6">
        <f>$A157-V157</f>
        <v>1.8213160586019512</v>
      </c>
      <c r="X157" s="6">
        <f>W157^2</f>
        <v>3.3171921853213462</v>
      </c>
      <c r="Z157">
        <f>2*(Z$180-Z$181*($I157+0.5)-Z$182*($I157+0.5)^2)*$C157-Z$184*$P157</f>
        <v>16168.084204716741</v>
      </c>
      <c r="AA157" s="6">
        <f>$A157-Z157</f>
        <v>1.9207952832584851</v>
      </c>
      <c r="AB157" s="6">
        <f>AA157^2</f>
        <v>3.6894545201880442</v>
      </c>
      <c r="AD157">
        <f>2*(AD$180-AD$181*($I157+0.5))*$C157-2*AD$183*$C157^3-AD$184*$P157</f>
        <v>16171.829616647672</v>
      </c>
      <c r="AE157" s="6">
        <f>$A157-AD157</f>
        <v>-1.8246166476728831</v>
      </c>
      <c r="AF157" s="6">
        <f>AE157^2</f>
        <v>3.3292259109650302</v>
      </c>
      <c r="AH157">
        <f>2*(AH$180-AH$181*($I157+0.5)-AH$182*($I157+0.5)^2)*$C157-2*AH$183*$C157^3-AH$184*$P157</f>
        <v>16171.79858830826</v>
      </c>
      <c r="AI157" s="6">
        <f>$A157-AH157</f>
        <v>-1.7935883082609507</v>
      </c>
      <c r="AJ157" s="6">
        <f>AI157^2</f>
        <v>3.2169590195303792</v>
      </c>
      <c r="AK157" s="6"/>
      <c r="AL157" s="8">
        <f>INDEX($J$142:$J$144,MATCH($O157,$E$142:$E$144,0))-INDEX($J$141,MATCH($N157,$E$141,0))</f>
        <v>-1.4171428571428578E-2</v>
      </c>
      <c r="AN157">
        <f>2*(AN$180-AN$181*($I157+0.5))*$C157-AN$184*$P157-AN$184^2*$AL157/(6*AN$180)</f>
        <v>16171.734176158816</v>
      </c>
      <c r="AO157" s="6">
        <f>$A157-AN157</f>
        <v>-1.7291761588166992</v>
      </c>
      <c r="AP157" s="6">
        <f>AO157^2</f>
        <v>2.9900501882200743</v>
      </c>
    </row>
    <row r="158" spans="1:42" x14ac:dyDescent="0.25">
      <c r="A158">
        <v>16891.132000000001</v>
      </c>
      <c r="B158">
        <v>0</v>
      </c>
      <c r="C158">
        <f t="shared" ref="C158:C178" si="21">B158+1</f>
        <v>1</v>
      </c>
      <c r="E158">
        <f t="shared" ref="E158:E178" si="22">2*E$180*$C158</f>
        <v>16634.062279077869</v>
      </c>
      <c r="F158" s="6">
        <f t="shared" ref="F158:F178" si="23">$A158-E158</f>
        <v>257.06972092213255</v>
      </c>
      <c r="G158" s="6">
        <f t="shared" ref="G158:G178" si="24">F158^2</f>
        <v>66084.841414983108</v>
      </c>
      <c r="I158">
        <v>0</v>
      </c>
      <c r="J158">
        <f t="shared" ref="J158:J178" si="25">2*(J$180-J$181*($I158+0.5))*$C158</f>
        <v>16691.833675922455</v>
      </c>
      <c r="K158" s="6">
        <f t="shared" ref="K158:K178" si="26">$A158-J158</f>
        <v>199.29832407754657</v>
      </c>
      <c r="L158" s="6">
        <f t="shared" ref="L158:L178" si="27">K158^2</f>
        <v>39719.821980118781</v>
      </c>
      <c r="N158">
        <v>2.5</v>
      </c>
      <c r="O158">
        <v>3.5</v>
      </c>
      <c r="P158" s="8">
        <f t="shared" ref="P158:P159" si="28">INDEX($I$142:$I$144,MATCH($O158,$E$142:$E$144,0))-INDEX($I$141,MATCH($N158,$E$141,0))</f>
        <v>0.05</v>
      </c>
      <c r="R158">
        <f t="shared" ref="R158:R178" si="29">2*R$180*$C158-R$184*$P158</f>
        <v>16824.173236935614</v>
      </c>
      <c r="S158" s="6">
        <f t="shared" ref="S158:S178" si="30">$A158-R158</f>
        <v>66.958763064387313</v>
      </c>
      <c r="T158" s="6">
        <f t="shared" ref="T158:T178" si="31">S158^2</f>
        <v>4483.4759511127586</v>
      </c>
      <c r="V158">
        <f t="shared" ref="V158:V177" si="32">2*(V$180-V$181*($I158+0.5))*$C158-V$184*$P158</f>
        <v>16888.483291101333</v>
      </c>
      <c r="W158" s="6">
        <f t="shared" ref="W158:W178" si="33">$A158-V158</f>
        <v>2.6487088986687013</v>
      </c>
      <c r="X158" s="6">
        <f t="shared" ref="X158:X178" si="34">W158^2</f>
        <v>7.0156588298867648</v>
      </c>
      <c r="Z158">
        <f t="shared" ref="Z158:Z178" si="35">2*(Z$180-Z$181*($I158+0.5)-Z$182*($I158+0.5)^2)*$C158-Z$184*$P158</f>
        <v>16888.41666227359</v>
      </c>
      <c r="AA158" s="6">
        <f t="shared" ref="AA158:AA178" si="36">$A158-Z158</f>
        <v>2.7153377264112351</v>
      </c>
      <c r="AB158" s="6">
        <f t="shared" ref="AB158:AB178" si="37">AA158^2</f>
        <v>7.3730589684721348</v>
      </c>
      <c r="AD158">
        <f t="shared" ref="AD158:AD178" si="38">2*(AD$180-AD$181*($I158+0.5))*$C158-2*AD$183*$C158^3-AD$184*$P158</f>
        <v>16892.014791502421</v>
      </c>
      <c r="AE158" s="6">
        <f t="shared" ref="AE158:AE178" si="39">$A158-AD158</f>
        <v>-0.88279150241942261</v>
      </c>
      <c r="AF158" s="6">
        <f t="shared" ref="AF158:AF178" si="40">AE158^2</f>
        <v>0.77932083674394148</v>
      </c>
      <c r="AH158">
        <f t="shared" ref="AH158:AH178" si="41">2*(AH$180-AH$181*($I158+0.5)-AH$182*($I158+0.5)^2)*$C158-2*AH$183*$C158^3-AH$184*$P158</f>
        <v>16892.022096848126</v>
      </c>
      <c r="AI158" s="6">
        <f t="shared" ref="AI158:AI178" si="42">$A158-AH158</f>
        <v>-0.89009684812481282</v>
      </c>
      <c r="AJ158" s="6">
        <f t="shared" ref="AJ158:AJ178" si="43">AI158^2</f>
        <v>0.79227239904172608</v>
      </c>
      <c r="AK158" s="6"/>
      <c r="AL158" s="8">
        <f t="shared" ref="AL158:AL159" si="44">INDEX($J$142:$J$144,MATCH($O158,$E$142:$E$144,0))-INDEX($J$141,MATCH($N158,$E$141,0))</f>
        <v>-6.0714285714285783E-3</v>
      </c>
      <c r="AN158">
        <f t="shared" ref="AN158:AN178" si="45">2*(AN$180-AN$181*($I158+0.5))*$C158-AN$184*$P158-AN$184^2*$AL158/(6*AN$180)</f>
        <v>16888.627784314693</v>
      </c>
      <c r="AO158" s="6">
        <f t="shared" ref="AO158:AO178" si="46">$A158-AN158</f>
        <v>2.5042156853087363</v>
      </c>
      <c r="AP158" s="6">
        <f t="shared" ref="AP158:AP178" si="47">AO158^2</f>
        <v>6.2710961985463038</v>
      </c>
    </row>
    <row r="159" spans="1:42" x14ac:dyDescent="0.25">
      <c r="A159">
        <v>17203.373</v>
      </c>
      <c r="B159">
        <v>0</v>
      </c>
      <c r="C159">
        <f t="shared" si="21"/>
        <v>1</v>
      </c>
      <c r="E159">
        <f t="shared" si="22"/>
        <v>16634.062279077869</v>
      </c>
      <c r="F159" s="6">
        <f t="shared" si="23"/>
        <v>569.31072092213071</v>
      </c>
      <c r="G159" s="6">
        <f t="shared" si="24"/>
        <v>324114.6969568762</v>
      </c>
      <c r="I159">
        <v>0</v>
      </c>
      <c r="J159">
        <f t="shared" si="25"/>
        <v>16691.833675922455</v>
      </c>
      <c r="K159" s="6">
        <f t="shared" si="26"/>
        <v>511.53932407754473</v>
      </c>
      <c r="L159" s="6">
        <f t="shared" si="27"/>
        <v>261672.48007771134</v>
      </c>
      <c r="N159">
        <v>2.5</v>
      </c>
      <c r="O159">
        <v>1.5</v>
      </c>
      <c r="P159" s="8">
        <f t="shared" si="28"/>
        <v>0.14000000000000001</v>
      </c>
      <c r="R159">
        <f t="shared" si="29"/>
        <v>17130.777980506751</v>
      </c>
      <c r="S159" s="6">
        <f t="shared" si="30"/>
        <v>72.595019493248401</v>
      </c>
      <c r="T159" s="6">
        <f t="shared" si="31"/>
        <v>5270.0368552251157</v>
      </c>
      <c r="V159">
        <f t="shared" si="32"/>
        <v>17197.183122741306</v>
      </c>
      <c r="W159" s="6">
        <f t="shared" si="33"/>
        <v>6.1898772586937412</v>
      </c>
      <c r="X159" s="6">
        <f t="shared" si="34"/>
        <v>38.314580477693944</v>
      </c>
      <c r="Z159">
        <f t="shared" si="35"/>
        <v>17197.130572655096</v>
      </c>
      <c r="AA159" s="6">
        <f t="shared" si="36"/>
        <v>6.2424273449032626</v>
      </c>
      <c r="AB159" s="6">
        <f t="shared" si="37"/>
        <v>38.967899156395994</v>
      </c>
      <c r="AD159">
        <f t="shared" si="38"/>
        <v>17200.665580725887</v>
      </c>
      <c r="AE159" s="6">
        <f t="shared" si="39"/>
        <v>2.7074192741129082</v>
      </c>
      <c r="AF159" s="6">
        <f t="shared" si="40"/>
        <v>7.3301191258380669</v>
      </c>
      <c r="AH159">
        <f t="shared" si="41"/>
        <v>17200.689314793784</v>
      </c>
      <c r="AI159" s="6">
        <f t="shared" si="42"/>
        <v>2.6836852062151593</v>
      </c>
      <c r="AJ159" s="6">
        <f t="shared" si="43"/>
        <v>7.2021662860581017</v>
      </c>
      <c r="AK159" s="6"/>
      <c r="AL159" s="8">
        <f t="shared" si="44"/>
        <v>-2.9600000000000001E-2</v>
      </c>
      <c r="AN159">
        <f t="shared" si="45"/>
        <v>17202.154231071283</v>
      </c>
      <c r="AO159" s="6">
        <f t="shared" si="46"/>
        <v>1.2187689287165995</v>
      </c>
      <c r="AP159" s="6">
        <f t="shared" si="47"/>
        <v>1.4853977016050075</v>
      </c>
    </row>
    <row r="160" spans="1:42" x14ac:dyDescent="0.25">
      <c r="A160">
        <v>32486.253000000001</v>
      </c>
      <c r="B160">
        <v>1</v>
      </c>
      <c r="C160">
        <f t="shared" si="21"/>
        <v>2</v>
      </c>
      <c r="E160">
        <f t="shared" si="22"/>
        <v>33268.124558155738</v>
      </c>
      <c r="F160" s="6">
        <f t="shared" si="23"/>
        <v>-781.87155815573715</v>
      </c>
      <c r="G160" s="6">
        <f t="shared" si="24"/>
        <v>611323.13345288031</v>
      </c>
      <c r="I160">
        <v>1</v>
      </c>
      <c r="J160">
        <f t="shared" si="25"/>
        <v>33176.215515765674</v>
      </c>
      <c r="K160" s="6">
        <f t="shared" si="26"/>
        <v>-689.96251576567374</v>
      </c>
      <c r="L160" s="6">
        <f t="shared" si="27"/>
        <v>476048.27316169761</v>
      </c>
      <c r="N160">
        <v>1.5</v>
      </c>
      <c r="O160">
        <v>2.5</v>
      </c>
      <c r="P160" s="8">
        <f>INDEX($I$145:$I$149,MATCH($O160,$E$145:$E$149,0))-INDEX($I$142:$I$144,MATCH($N160,$E$142:$E$144,0))</f>
        <v>-0.21142857142857144</v>
      </c>
      <c r="R160">
        <f t="shared" si="29"/>
        <v>32587.396726275856</v>
      </c>
      <c r="S160" s="6">
        <f t="shared" si="30"/>
        <v>-101.14372627585544</v>
      </c>
      <c r="T160" s="6">
        <f t="shared" si="31"/>
        <v>10230.053364965172</v>
      </c>
      <c r="V160">
        <f t="shared" si="32"/>
        <v>32482.500422604771</v>
      </c>
      <c r="W160" s="6">
        <f t="shared" si="33"/>
        <v>3.7525773952293093</v>
      </c>
      <c r="X160" s="6">
        <f t="shared" si="34"/>
        <v>14.081837107185988</v>
      </c>
      <c r="Z160">
        <f t="shared" si="35"/>
        <v>32482.796381260221</v>
      </c>
      <c r="AA160" s="6">
        <f t="shared" si="36"/>
        <v>3.4566187397795147</v>
      </c>
      <c r="AB160" s="6">
        <f t="shared" si="37"/>
        <v>11.948213112194921</v>
      </c>
      <c r="AD160">
        <f t="shared" si="38"/>
        <v>32482.525806168196</v>
      </c>
      <c r="AE160" s="6">
        <f t="shared" si="39"/>
        <v>3.7271938318044704</v>
      </c>
      <c r="AF160" s="6">
        <f t="shared" si="40"/>
        <v>13.89197385984129</v>
      </c>
      <c r="AH160">
        <f t="shared" si="41"/>
        <v>32482.898412746152</v>
      </c>
      <c r="AI160" s="6">
        <f t="shared" si="42"/>
        <v>3.3545872538488766</v>
      </c>
      <c r="AJ160" s="6">
        <f t="shared" si="43"/>
        <v>11.253255643685348</v>
      </c>
      <c r="AK160" s="6"/>
      <c r="AL160" s="8">
        <f>INDEX($J$145:$J$149,MATCH($O160,$E$145:$E$149,0))-INDEX($J$142:$J$144,MATCH($N160,$E$142:$E$144,0))</f>
        <v>6.997959183673472E-3</v>
      </c>
      <c r="AN160">
        <f t="shared" si="45"/>
        <v>32481.098938401283</v>
      </c>
      <c r="AO160" s="6">
        <f t="shared" si="46"/>
        <v>5.1540615987178171</v>
      </c>
      <c r="AP160" s="6">
        <f t="shared" si="47"/>
        <v>26.56435096337766</v>
      </c>
    </row>
    <row r="161" spans="1:42" x14ac:dyDescent="0.25">
      <c r="A161">
        <v>32617.092000000001</v>
      </c>
      <c r="B161">
        <v>1</v>
      </c>
      <c r="C161">
        <f t="shared" si="21"/>
        <v>2</v>
      </c>
      <c r="E161">
        <f t="shared" si="22"/>
        <v>33268.124558155738</v>
      </c>
      <c r="F161" s="6">
        <f t="shared" si="23"/>
        <v>-651.03255815573721</v>
      </c>
      <c r="G161" s="6">
        <f t="shared" si="24"/>
        <v>423843.39177880337</v>
      </c>
      <c r="I161">
        <v>1</v>
      </c>
      <c r="J161">
        <f t="shared" si="25"/>
        <v>33176.215515765674</v>
      </c>
      <c r="K161" s="6">
        <f t="shared" si="26"/>
        <v>-559.1235157656738</v>
      </c>
      <c r="L161" s="6">
        <f t="shared" si="27"/>
        <v>312619.1058821677</v>
      </c>
      <c r="N161">
        <v>3.5</v>
      </c>
      <c r="O161">
        <v>3.5</v>
      </c>
      <c r="P161" s="8">
        <f>INDEX($I$145:$I$149,MATCH($O161,$E$145:$E$149,0))-INDEX($I$142:$I$144,MATCH($N161,$E$142:$E$144,0))</f>
        <v>-0.17142857142857143</v>
      </c>
      <c r="R161">
        <f t="shared" si="29"/>
        <v>32723.665501196363</v>
      </c>
      <c r="S161" s="6">
        <f t="shared" si="30"/>
        <v>-106.57350119636249</v>
      </c>
      <c r="T161" s="6">
        <f t="shared" si="31"/>
        <v>11357.911157251076</v>
      </c>
      <c r="V161">
        <f t="shared" si="32"/>
        <v>32619.700347778093</v>
      </c>
      <c r="W161" s="6">
        <f t="shared" si="33"/>
        <v>-2.6083477780921385</v>
      </c>
      <c r="X161" s="6">
        <f t="shared" si="34"/>
        <v>6.8034781314781956</v>
      </c>
      <c r="Z161">
        <f t="shared" si="35"/>
        <v>32620.002563652004</v>
      </c>
      <c r="AA161" s="6">
        <f t="shared" si="36"/>
        <v>-2.910563652003475</v>
      </c>
      <c r="AB161" s="6">
        <f t="shared" si="37"/>
        <v>8.4713807723638048</v>
      </c>
      <c r="AD161">
        <f t="shared" si="38"/>
        <v>32619.703934711957</v>
      </c>
      <c r="AE161" s="6">
        <f t="shared" si="39"/>
        <v>-2.6119347119565646</v>
      </c>
      <c r="AF161" s="6">
        <f t="shared" si="40"/>
        <v>6.8222029395236223</v>
      </c>
      <c r="AH161">
        <f t="shared" si="41"/>
        <v>32620.083842944219</v>
      </c>
      <c r="AI161" s="6">
        <f t="shared" si="42"/>
        <v>-2.9918429442186607</v>
      </c>
      <c r="AJ161" s="6">
        <f t="shared" si="43"/>
        <v>8.9511242028709841</v>
      </c>
      <c r="AK161" s="6"/>
      <c r="AL161" s="8">
        <f t="shared" ref="AL161:AL178" si="48">INDEX($J$145:$J$149,MATCH($O161,$E$145:$E$149,0))-INDEX($J$142:$J$144,MATCH($N161,$E$142:$E$144,0))</f>
        <v>-3.6734693877550871E-3</v>
      </c>
      <c r="AN161">
        <f t="shared" si="45"/>
        <v>32620.493917348464</v>
      </c>
      <c r="AO161" s="6">
        <f t="shared" si="46"/>
        <v>-3.4019173484630301</v>
      </c>
      <c r="AP161" s="6">
        <f t="shared" si="47"/>
        <v>11.573041645773733</v>
      </c>
    </row>
    <row r="162" spans="1:42" x14ac:dyDescent="0.25">
      <c r="A162">
        <v>32710.379000000001</v>
      </c>
      <c r="B162">
        <v>1</v>
      </c>
      <c r="C162">
        <f t="shared" si="21"/>
        <v>2</v>
      </c>
      <c r="E162">
        <f t="shared" si="22"/>
        <v>33268.124558155738</v>
      </c>
      <c r="F162" s="6">
        <f t="shared" si="23"/>
        <v>-557.74555815573694</v>
      </c>
      <c r="G162" s="6">
        <f t="shared" si="24"/>
        <v>311080.10764245456</v>
      </c>
      <c r="I162">
        <v>0</v>
      </c>
      <c r="J162">
        <f t="shared" si="25"/>
        <v>33383.66735184491</v>
      </c>
      <c r="K162" s="6">
        <f t="shared" si="26"/>
        <v>-673.2883518449089</v>
      </c>
      <c r="L162" s="6">
        <f t="shared" si="27"/>
        <v>453317.20473003382</v>
      </c>
      <c r="N162">
        <v>1.5</v>
      </c>
      <c r="O162">
        <v>2.5</v>
      </c>
      <c r="P162" s="8">
        <f t="shared" ref="P162:P178" si="49">INDEX($I$145:$I$149,MATCH($O162,$E$145:$E$149,0))-INDEX($I$142:$I$144,MATCH($N162,$E$142:$E$144,0))</f>
        <v>-0.21142857142857144</v>
      </c>
      <c r="R162">
        <f t="shared" si="29"/>
        <v>32587.396726275856</v>
      </c>
      <c r="S162" s="6">
        <f t="shared" si="30"/>
        <v>122.98227372414476</v>
      </c>
      <c r="T162" s="6">
        <f t="shared" si="31"/>
        <v>15124.639650360466</v>
      </c>
      <c r="V162">
        <f t="shared" si="32"/>
        <v>32708.76716478181</v>
      </c>
      <c r="W162" s="6">
        <f t="shared" si="33"/>
        <v>1.6118352181911177</v>
      </c>
      <c r="X162" s="6">
        <f t="shared" si="34"/>
        <v>2.5980127706012079</v>
      </c>
      <c r="Z162">
        <f t="shared" si="35"/>
        <v>32708.585190211172</v>
      </c>
      <c r="AA162" s="6">
        <f t="shared" si="36"/>
        <v>1.793809788829094</v>
      </c>
      <c r="AB162" s="6">
        <f t="shared" si="37"/>
        <v>3.2177535584990791</v>
      </c>
      <c r="AD162">
        <f t="shared" si="38"/>
        <v>32708.323011020584</v>
      </c>
      <c r="AE162" s="6">
        <f t="shared" si="39"/>
        <v>2.0559889794167248</v>
      </c>
      <c r="AF162" s="6">
        <f t="shared" si="40"/>
        <v>4.2270906834830253</v>
      </c>
      <c r="AH162">
        <f t="shared" si="41"/>
        <v>32708.082857101603</v>
      </c>
      <c r="AI162" s="6">
        <f t="shared" si="42"/>
        <v>2.2961428983981023</v>
      </c>
      <c r="AJ162" s="6">
        <f t="shared" si="43"/>
        <v>5.2722722098640373</v>
      </c>
      <c r="AK162" s="6"/>
      <c r="AL162" s="8">
        <f t="shared" si="48"/>
        <v>6.997959183673472E-3</v>
      </c>
      <c r="AN162">
        <f t="shared" si="45"/>
        <v>32706.853950804038</v>
      </c>
      <c r="AO162" s="6">
        <f t="shared" si="46"/>
        <v>3.52504919596322</v>
      </c>
      <c r="AP162" s="6">
        <f t="shared" si="47"/>
        <v>12.425971833960944</v>
      </c>
    </row>
    <row r="163" spans="1:42" x14ac:dyDescent="0.25">
      <c r="A163">
        <v>32798.091999999997</v>
      </c>
      <c r="B163">
        <v>1</v>
      </c>
      <c r="C163">
        <f t="shared" si="21"/>
        <v>2</v>
      </c>
      <c r="E163">
        <f t="shared" si="22"/>
        <v>33268.124558155738</v>
      </c>
      <c r="F163" s="6">
        <f t="shared" si="23"/>
        <v>-470.03255815574084</v>
      </c>
      <c r="G163" s="6">
        <f t="shared" si="24"/>
        <v>220930.6057264299</v>
      </c>
      <c r="I163">
        <v>1</v>
      </c>
      <c r="J163">
        <f t="shared" si="25"/>
        <v>33176.215515765674</v>
      </c>
      <c r="K163" s="6">
        <f t="shared" si="26"/>
        <v>-378.12351576567744</v>
      </c>
      <c r="L163" s="6">
        <f t="shared" si="27"/>
        <v>142977.39317499651</v>
      </c>
      <c r="N163">
        <v>3.5</v>
      </c>
      <c r="O163">
        <v>2.5</v>
      </c>
      <c r="P163" s="8">
        <f t="shared" si="49"/>
        <v>-0.12142857142857143</v>
      </c>
      <c r="R163">
        <f t="shared" si="29"/>
        <v>32894.001469846997</v>
      </c>
      <c r="S163" s="6">
        <f t="shared" si="30"/>
        <v>-95.909469846999855</v>
      </c>
      <c r="T163" s="6">
        <f t="shared" si="31"/>
        <v>9198.6264063325743</v>
      </c>
      <c r="V163">
        <f t="shared" si="32"/>
        <v>32791.200254244744</v>
      </c>
      <c r="W163" s="6">
        <f t="shared" si="33"/>
        <v>6.8917457552524866</v>
      </c>
      <c r="X163" s="6">
        <f t="shared" si="34"/>
        <v>47.49615955504067</v>
      </c>
      <c r="Z163">
        <f t="shared" si="35"/>
        <v>32791.510291641731</v>
      </c>
      <c r="AA163" s="6">
        <f t="shared" si="36"/>
        <v>6.5817083582660416</v>
      </c>
      <c r="AB163" s="6">
        <f t="shared" si="37"/>
        <v>43.318884913269073</v>
      </c>
      <c r="AD163">
        <f t="shared" si="38"/>
        <v>32791.176595391662</v>
      </c>
      <c r="AE163" s="6">
        <f t="shared" si="39"/>
        <v>6.9154046083349385</v>
      </c>
      <c r="AF163" s="6">
        <f t="shared" si="40"/>
        <v>47.822820896980105</v>
      </c>
      <c r="AH163">
        <f t="shared" si="41"/>
        <v>32791.56563069181</v>
      </c>
      <c r="AI163" s="6">
        <f t="shared" si="42"/>
        <v>6.526369308186986</v>
      </c>
      <c r="AJ163" s="6">
        <f t="shared" si="43"/>
        <v>42.593496346845079</v>
      </c>
      <c r="AK163" s="6"/>
      <c r="AL163" s="8">
        <f t="shared" si="48"/>
        <v>-1.6530612244897953E-2</v>
      </c>
      <c r="AN163">
        <f t="shared" si="45"/>
        <v>32794.62538515788</v>
      </c>
      <c r="AO163" s="6">
        <f t="shared" si="46"/>
        <v>3.4666148421165417</v>
      </c>
      <c r="AP163" s="6">
        <f t="shared" si="47"/>
        <v>12.017418463582695</v>
      </c>
    </row>
    <row r="164" spans="1:42" x14ac:dyDescent="0.25">
      <c r="A164">
        <v>32841.364000000001</v>
      </c>
      <c r="B164">
        <v>1</v>
      </c>
      <c r="C164">
        <f t="shared" si="21"/>
        <v>2</v>
      </c>
      <c r="E164">
        <f t="shared" si="22"/>
        <v>33268.124558155738</v>
      </c>
      <c r="F164" s="6">
        <f t="shared" si="23"/>
        <v>-426.76055815573636</v>
      </c>
      <c r="G164" s="6">
        <f t="shared" si="24"/>
        <v>182124.57399739564</v>
      </c>
      <c r="I164">
        <v>0</v>
      </c>
      <c r="J164">
        <f t="shared" si="25"/>
        <v>33383.66735184491</v>
      </c>
      <c r="K164" s="6">
        <f t="shared" si="26"/>
        <v>-542.30335184490832</v>
      </c>
      <c r="L164" s="6">
        <f t="shared" si="27"/>
        <v>294092.92542222241</v>
      </c>
      <c r="N164">
        <v>3.5</v>
      </c>
      <c r="O164">
        <v>3.5</v>
      </c>
      <c r="P164" s="8">
        <f t="shared" si="49"/>
        <v>-0.17142857142857143</v>
      </c>
      <c r="R164">
        <f t="shared" si="29"/>
        <v>32723.665501196363</v>
      </c>
      <c r="S164" s="6">
        <f t="shared" si="30"/>
        <v>117.69849880363836</v>
      </c>
      <c r="T164" s="6">
        <f t="shared" si="31"/>
        <v>13852.93662063006</v>
      </c>
      <c r="V164">
        <f t="shared" si="32"/>
        <v>32845.967089955127</v>
      </c>
      <c r="W164" s="6">
        <f t="shared" si="33"/>
        <v>-4.6030899551260518</v>
      </c>
      <c r="X164" s="6">
        <f t="shared" si="34"/>
        <v>21.188437134982358</v>
      </c>
      <c r="Z164">
        <f t="shared" si="35"/>
        <v>32845.791372602951</v>
      </c>
      <c r="AA164" s="6">
        <f t="shared" si="36"/>
        <v>-4.4273726029496174</v>
      </c>
      <c r="AB164" s="6">
        <f t="shared" si="37"/>
        <v>19.60162816534887</v>
      </c>
      <c r="AD164">
        <f t="shared" si="38"/>
        <v>32845.501139564345</v>
      </c>
      <c r="AE164" s="6">
        <f t="shared" si="39"/>
        <v>-4.1371395643436699</v>
      </c>
      <c r="AF164" s="6">
        <f t="shared" si="40"/>
        <v>17.11592377485773</v>
      </c>
      <c r="AH164">
        <f t="shared" si="41"/>
        <v>32845.268287299674</v>
      </c>
      <c r="AI164" s="6">
        <f t="shared" si="42"/>
        <v>-3.9042872996724327</v>
      </c>
      <c r="AJ164" s="6">
        <f t="shared" si="43"/>
        <v>15.243459318383456</v>
      </c>
      <c r="AK164" s="6"/>
      <c r="AL164" s="8">
        <f t="shared" si="48"/>
        <v>-3.6734693877550871E-3</v>
      </c>
      <c r="AN164">
        <f t="shared" si="45"/>
        <v>32846.248929751215</v>
      </c>
      <c r="AO164" s="6">
        <f t="shared" si="46"/>
        <v>-4.8849297512133489</v>
      </c>
      <c r="AP164" s="6">
        <f t="shared" si="47"/>
        <v>23.862538674289311</v>
      </c>
    </row>
    <row r="165" spans="1:42" x14ac:dyDescent="0.25">
      <c r="A165">
        <v>32969.042999999998</v>
      </c>
      <c r="B165">
        <v>1</v>
      </c>
      <c r="C165">
        <f t="shared" si="21"/>
        <v>2</v>
      </c>
      <c r="E165">
        <f t="shared" si="22"/>
        <v>33268.124558155738</v>
      </c>
      <c r="F165" s="6">
        <f t="shared" si="23"/>
        <v>-299.08155815573991</v>
      </c>
      <c r="G165" s="6">
        <f t="shared" si="24"/>
        <v>89449.778428865233</v>
      </c>
      <c r="I165">
        <v>1</v>
      </c>
      <c r="J165">
        <f t="shared" si="25"/>
        <v>33176.215515765674</v>
      </c>
      <c r="K165" s="6">
        <f t="shared" si="26"/>
        <v>-207.17251576567651</v>
      </c>
      <c r="L165" s="6">
        <f t="shared" si="27"/>
        <v>42920.451288679484</v>
      </c>
      <c r="N165">
        <v>1.5</v>
      </c>
      <c r="O165">
        <v>1.5</v>
      </c>
      <c r="P165" s="8">
        <f t="shared" si="49"/>
        <v>-6.8571428571428589E-2</v>
      </c>
      <c r="R165">
        <f t="shared" si="29"/>
        <v>33074.07092242052</v>
      </c>
      <c r="S165" s="6">
        <f t="shared" si="30"/>
        <v>-105.02792242052237</v>
      </c>
      <c r="T165" s="6">
        <f t="shared" si="31"/>
        <v>11030.864487971266</v>
      </c>
      <c r="V165">
        <f t="shared" si="32"/>
        <v>32972.50015536663</v>
      </c>
      <c r="W165" s="6">
        <f t="shared" si="33"/>
        <v>-3.4571553666319232</v>
      </c>
      <c r="X165" s="6">
        <f t="shared" si="34"/>
        <v>11.951923229031907</v>
      </c>
      <c r="Z165">
        <f t="shared" si="35"/>
        <v>32972.818461230869</v>
      </c>
      <c r="AA165" s="6">
        <f t="shared" si="36"/>
        <v>-3.7754612308708602</v>
      </c>
      <c r="AB165" s="6">
        <f t="shared" si="37"/>
        <v>14.254107505808911</v>
      </c>
      <c r="AD165">
        <f t="shared" si="38"/>
        <v>32972.447693824484</v>
      </c>
      <c r="AE165" s="6">
        <f t="shared" si="39"/>
        <v>-3.4046938244864577</v>
      </c>
      <c r="AF165" s="6">
        <f t="shared" si="40"/>
        <v>11.591940038496222</v>
      </c>
      <c r="AH165">
        <f t="shared" si="41"/>
        <v>32972.846377739254</v>
      </c>
      <c r="AI165" s="6">
        <f t="shared" si="42"/>
        <v>-3.8033777392556658</v>
      </c>
      <c r="AJ165" s="6">
        <f t="shared" si="43"/>
        <v>14.465682227465539</v>
      </c>
      <c r="AK165" s="6"/>
      <c r="AL165" s="8">
        <f t="shared" si="48"/>
        <v>-2.6448979591836732E-3</v>
      </c>
      <c r="AN165">
        <f t="shared" si="45"/>
        <v>32972.309706809901</v>
      </c>
      <c r="AO165" s="6">
        <f t="shared" si="46"/>
        <v>-3.2667068099035532</v>
      </c>
      <c r="AP165" s="6">
        <f t="shared" si="47"/>
        <v>10.67137338187025</v>
      </c>
    </row>
    <row r="166" spans="1:42" x14ac:dyDescent="0.25">
      <c r="A166">
        <v>33022.65</v>
      </c>
      <c r="B166">
        <v>1</v>
      </c>
      <c r="C166">
        <f t="shared" si="21"/>
        <v>2</v>
      </c>
      <c r="E166">
        <f t="shared" si="22"/>
        <v>33268.124558155738</v>
      </c>
      <c r="F166" s="6">
        <f t="shared" si="23"/>
        <v>-245.4745581557363</v>
      </c>
      <c r="G166" s="6">
        <f t="shared" si="24"/>
        <v>60257.758701753963</v>
      </c>
      <c r="I166">
        <v>0</v>
      </c>
      <c r="J166">
        <f t="shared" si="25"/>
        <v>33383.66735184491</v>
      </c>
      <c r="K166" s="6">
        <f t="shared" si="26"/>
        <v>-361.01735184490826</v>
      </c>
      <c r="L166" s="6">
        <f t="shared" si="27"/>
        <v>130333.52833311028</v>
      </c>
      <c r="N166">
        <v>3.5</v>
      </c>
      <c r="O166">
        <v>2.5</v>
      </c>
      <c r="P166" s="8">
        <f t="shared" si="49"/>
        <v>-0.12142857142857143</v>
      </c>
      <c r="R166">
        <f t="shared" si="29"/>
        <v>32894.001469846997</v>
      </c>
      <c r="S166" s="6">
        <f t="shared" si="30"/>
        <v>128.64853015300469</v>
      </c>
      <c r="T166" s="6">
        <f t="shared" si="31"/>
        <v>16550.444310528557</v>
      </c>
      <c r="V166">
        <f t="shared" si="32"/>
        <v>33017.466996421783</v>
      </c>
      <c r="W166" s="6">
        <f t="shared" si="33"/>
        <v>5.1830035782186314</v>
      </c>
      <c r="X166" s="6">
        <f t="shared" si="34"/>
        <v>26.863526091827136</v>
      </c>
      <c r="Z166">
        <f t="shared" si="35"/>
        <v>33017.299100592681</v>
      </c>
      <c r="AA166" s="6">
        <f t="shared" si="36"/>
        <v>5.3508994073199574</v>
      </c>
      <c r="AB166" s="6">
        <f t="shared" si="37"/>
        <v>28.632124467257071</v>
      </c>
      <c r="AD166">
        <f t="shared" si="38"/>
        <v>33016.97380024405</v>
      </c>
      <c r="AE166" s="6">
        <f t="shared" si="39"/>
        <v>5.6761997559515294</v>
      </c>
      <c r="AF166" s="6">
        <f t="shared" si="40"/>
        <v>32.219243669464198</v>
      </c>
      <c r="AH166">
        <f t="shared" si="41"/>
        <v>33016.750075047261</v>
      </c>
      <c r="AI166" s="6">
        <f t="shared" si="42"/>
        <v>5.8999249527405482</v>
      </c>
      <c r="AJ166" s="6">
        <f t="shared" si="43"/>
        <v>34.809114447970558</v>
      </c>
      <c r="AK166" s="6"/>
      <c r="AL166" s="8">
        <f t="shared" si="48"/>
        <v>-1.6530612244897953E-2</v>
      </c>
      <c r="AN166">
        <f t="shared" si="45"/>
        <v>33020.380397560635</v>
      </c>
      <c r="AO166" s="6">
        <f t="shared" si="46"/>
        <v>2.269602439366281</v>
      </c>
      <c r="AP166" s="6">
        <f t="shared" si="47"/>
        <v>5.1510952327773731</v>
      </c>
    </row>
    <row r="167" spans="1:42" x14ac:dyDescent="0.25">
      <c r="A167">
        <v>33053.463000000003</v>
      </c>
      <c r="B167">
        <v>1</v>
      </c>
      <c r="C167">
        <f t="shared" si="21"/>
        <v>2</v>
      </c>
      <c r="E167">
        <f t="shared" si="22"/>
        <v>33268.124558155738</v>
      </c>
      <c r="F167" s="6">
        <f t="shared" si="23"/>
        <v>-214.66155815573438</v>
      </c>
      <c r="G167" s="6">
        <f t="shared" si="24"/>
        <v>46079.584549847736</v>
      </c>
      <c r="I167">
        <v>2</v>
      </c>
      <c r="J167">
        <f t="shared" si="25"/>
        <v>32968.763679686446</v>
      </c>
      <c r="K167" s="6">
        <f t="shared" si="26"/>
        <v>84.699320313557109</v>
      </c>
      <c r="L167" s="6">
        <f t="shared" si="27"/>
        <v>7173.9748615785484</v>
      </c>
      <c r="N167">
        <v>3.5</v>
      </c>
      <c r="O167">
        <v>4.5</v>
      </c>
      <c r="P167" s="8">
        <f t="shared" si="49"/>
        <v>2.1428571428571422E-2</v>
      </c>
      <c r="R167">
        <f t="shared" si="29"/>
        <v>33380.675665991657</v>
      </c>
      <c r="S167" s="6">
        <f t="shared" si="30"/>
        <v>-327.21266599165392</v>
      </c>
      <c r="T167" s="6">
        <f t="shared" si="31"/>
        <v>107068.12878536567</v>
      </c>
      <c r="V167">
        <f t="shared" si="32"/>
        <v>33054.933244829568</v>
      </c>
      <c r="W167" s="6">
        <f t="shared" si="33"/>
        <v>-1.4702448295647628</v>
      </c>
      <c r="X167" s="6">
        <f t="shared" si="34"/>
        <v>2.1616198588619184</v>
      </c>
      <c r="Z167">
        <f t="shared" si="35"/>
        <v>33053.463000305012</v>
      </c>
      <c r="AA167" s="6">
        <f t="shared" si="36"/>
        <v>-3.0500814318656921E-7</v>
      </c>
      <c r="AB167" s="6">
        <f t="shared" si="37"/>
        <v>9.3029967410118708E-14</v>
      </c>
      <c r="AD167">
        <f t="shared" si="38"/>
        <v>33055.301278195562</v>
      </c>
      <c r="AE167" s="6">
        <f t="shared" si="39"/>
        <v>-1.8382781955588143</v>
      </c>
      <c r="AF167" s="6">
        <f t="shared" si="40"/>
        <v>3.3792667242669703</v>
      </c>
      <c r="AH167">
        <f t="shared" si="41"/>
        <v>33053.463000192685</v>
      </c>
      <c r="AI167" s="6">
        <f t="shared" si="42"/>
        <v>-1.9268190953880548E-7</v>
      </c>
      <c r="AJ167" s="6">
        <f t="shared" si="43"/>
        <v>3.712631826352042E-14</v>
      </c>
      <c r="AK167" s="6"/>
      <c r="AL167" s="8">
        <f t="shared" si="48"/>
        <v>-3.6734693877550975E-3</v>
      </c>
      <c r="AN167">
        <f t="shared" si="45"/>
        <v>33054.842533684161</v>
      </c>
      <c r="AO167" s="6">
        <f t="shared" si="46"/>
        <v>-1.37953368415765</v>
      </c>
      <c r="AP167" s="6">
        <f t="shared" si="47"/>
        <v>1.9031131857255787</v>
      </c>
    </row>
    <row r="168" spans="1:42" x14ac:dyDescent="0.25">
      <c r="A168">
        <v>33194.004000000001</v>
      </c>
      <c r="B168">
        <v>1</v>
      </c>
      <c r="C168">
        <f t="shared" si="21"/>
        <v>2</v>
      </c>
      <c r="E168">
        <f t="shared" si="22"/>
        <v>33268.124558155738</v>
      </c>
      <c r="F168" s="6">
        <f t="shared" si="23"/>
        <v>-74.120558155736944</v>
      </c>
      <c r="G168" s="6">
        <f t="shared" si="24"/>
        <v>5493.8571413179825</v>
      </c>
      <c r="I168">
        <v>0</v>
      </c>
      <c r="J168">
        <f t="shared" si="25"/>
        <v>33383.66735184491</v>
      </c>
      <c r="K168" s="6">
        <f t="shared" si="26"/>
        <v>-189.6633518449089</v>
      </c>
      <c r="L168" s="6">
        <f t="shared" si="27"/>
        <v>35972.18703304571</v>
      </c>
      <c r="N168">
        <v>1.5</v>
      </c>
      <c r="O168">
        <v>1.5</v>
      </c>
      <c r="P168" s="8">
        <f t="shared" si="49"/>
        <v>-6.8571428571428589E-2</v>
      </c>
      <c r="R168">
        <f t="shared" si="29"/>
        <v>33074.07092242052</v>
      </c>
      <c r="S168" s="6">
        <f t="shared" si="30"/>
        <v>119.9330775794806</v>
      </c>
      <c r="T168" s="6">
        <f t="shared" si="31"/>
        <v>14383.943097685711</v>
      </c>
      <c r="V168">
        <f t="shared" si="32"/>
        <v>33198.766897543668</v>
      </c>
      <c r="W168" s="6">
        <f t="shared" si="33"/>
        <v>-4.76289754366735</v>
      </c>
      <c r="X168" s="6">
        <f t="shared" si="34"/>
        <v>22.685193011472474</v>
      </c>
      <c r="Z168">
        <f t="shared" si="35"/>
        <v>33198.607270181819</v>
      </c>
      <c r="AA168" s="6">
        <f t="shared" si="36"/>
        <v>-4.603270181818516</v>
      </c>
      <c r="AB168" s="6">
        <f t="shared" si="37"/>
        <v>21.190096366819475</v>
      </c>
      <c r="AD168">
        <f t="shared" si="38"/>
        <v>33198.244898676872</v>
      </c>
      <c r="AE168" s="6">
        <f t="shared" si="39"/>
        <v>-4.2408986768714385</v>
      </c>
      <c r="AF168" s="6">
        <f t="shared" si="40"/>
        <v>17.985221587489917</v>
      </c>
      <c r="AH168">
        <f t="shared" si="41"/>
        <v>33198.030822094704</v>
      </c>
      <c r="AI168" s="6">
        <f t="shared" si="42"/>
        <v>-4.0268220947036752</v>
      </c>
      <c r="AJ168" s="6">
        <f t="shared" si="43"/>
        <v>16.215296182393693</v>
      </c>
      <c r="AK168" s="6"/>
      <c r="AL168" s="8">
        <f t="shared" si="48"/>
        <v>-2.6448979591836732E-3</v>
      </c>
      <c r="AN168">
        <f t="shared" si="45"/>
        <v>33198.064719212656</v>
      </c>
      <c r="AO168" s="6">
        <f t="shared" si="46"/>
        <v>-4.0607192126553855</v>
      </c>
      <c r="AP168" s="6">
        <f t="shared" si="47"/>
        <v>16.489440524028574</v>
      </c>
    </row>
    <row r="169" spans="1:42" x14ac:dyDescent="0.25">
      <c r="A169">
        <v>33279.544999999998</v>
      </c>
      <c r="B169">
        <v>1</v>
      </c>
      <c r="C169">
        <f t="shared" si="21"/>
        <v>2</v>
      </c>
      <c r="E169">
        <f t="shared" si="22"/>
        <v>33268.124558155738</v>
      </c>
      <c r="F169" s="6">
        <f t="shared" si="23"/>
        <v>11.420441844260495</v>
      </c>
      <c r="G169" s="6">
        <f t="shared" si="24"/>
        <v>130.42649191813604</v>
      </c>
      <c r="I169">
        <v>1</v>
      </c>
      <c r="J169">
        <f t="shared" si="25"/>
        <v>33176.215515765674</v>
      </c>
      <c r="K169" s="6">
        <f t="shared" si="26"/>
        <v>103.3294842343239</v>
      </c>
      <c r="L169" s="6">
        <f t="shared" si="27"/>
        <v>10676.982312131391</v>
      </c>
      <c r="N169">
        <v>3.5</v>
      </c>
      <c r="O169">
        <v>4.5</v>
      </c>
      <c r="P169" s="8">
        <f t="shared" si="49"/>
        <v>2.1428571428571422E-2</v>
      </c>
      <c r="R169">
        <f t="shared" si="29"/>
        <v>33380.675665991657</v>
      </c>
      <c r="S169" s="6">
        <f t="shared" si="30"/>
        <v>-101.13066599165904</v>
      </c>
      <c r="T169" s="6">
        <f t="shared" si="31"/>
        <v>10227.411603916504</v>
      </c>
      <c r="V169">
        <f t="shared" si="32"/>
        <v>33281.199987006599</v>
      </c>
      <c r="W169" s="6">
        <f t="shared" si="33"/>
        <v>-1.6549870066010044</v>
      </c>
      <c r="X169" s="6">
        <f t="shared" si="34"/>
        <v>2.7389819920181528</v>
      </c>
      <c r="Z169">
        <f t="shared" si="35"/>
        <v>33281.532371612375</v>
      </c>
      <c r="AA169" s="6">
        <f t="shared" si="36"/>
        <v>-1.9873716123765917</v>
      </c>
      <c r="AB169" s="6">
        <f t="shared" si="37"/>
        <v>3.9496459256803336</v>
      </c>
      <c r="AD169">
        <f t="shared" si="38"/>
        <v>33281.09848304795</v>
      </c>
      <c r="AE169" s="6">
        <f t="shared" si="39"/>
        <v>-1.553483047951886</v>
      </c>
      <c r="AF169" s="6">
        <f t="shared" si="40"/>
        <v>2.4133095802738818</v>
      </c>
      <c r="AH169">
        <f t="shared" si="41"/>
        <v>33281.513595684912</v>
      </c>
      <c r="AI169" s="6">
        <f t="shared" si="42"/>
        <v>-1.9685956849134527</v>
      </c>
      <c r="AJ169" s="6">
        <f t="shared" si="43"/>
        <v>3.8753689706598662</v>
      </c>
      <c r="AK169" s="6"/>
      <c r="AL169" s="8">
        <f t="shared" si="48"/>
        <v>-3.6734693877550975E-3</v>
      </c>
      <c r="AN169">
        <f t="shared" si="45"/>
        <v>33280.597546086909</v>
      </c>
      <c r="AO169" s="6">
        <f t="shared" si="46"/>
        <v>-1.0525460869102972</v>
      </c>
      <c r="AP169" s="6">
        <f t="shared" si="47"/>
        <v>1.1078532650701789</v>
      </c>
    </row>
    <row r="170" spans="1:42" x14ac:dyDescent="0.25">
      <c r="A170">
        <v>33337.071000000004</v>
      </c>
      <c r="B170">
        <v>1</v>
      </c>
      <c r="C170">
        <f t="shared" si="21"/>
        <v>2</v>
      </c>
      <c r="E170">
        <f t="shared" si="22"/>
        <v>33268.124558155738</v>
      </c>
      <c r="F170" s="6">
        <f t="shared" si="23"/>
        <v>68.946441844265792</v>
      </c>
      <c r="G170" s="6">
        <f t="shared" si="24"/>
        <v>4753.6118429847247</v>
      </c>
      <c r="I170">
        <v>1</v>
      </c>
      <c r="J170">
        <f t="shared" si="25"/>
        <v>33176.215515765674</v>
      </c>
      <c r="K170" s="6">
        <f t="shared" si="26"/>
        <v>160.8554842343292</v>
      </c>
      <c r="L170" s="6">
        <f t="shared" si="27"/>
        <v>25874.486808260528</v>
      </c>
      <c r="N170">
        <v>2.5</v>
      </c>
      <c r="O170">
        <v>3.5</v>
      </c>
      <c r="P170" s="8">
        <f t="shared" si="49"/>
        <v>3.8571428571428576E-2</v>
      </c>
      <c r="R170">
        <f t="shared" si="29"/>
        <v>33439.076569529017</v>
      </c>
      <c r="S170" s="6">
        <f t="shared" si="30"/>
        <v>-102.00556952901388</v>
      </c>
      <c r="T170" s="6">
        <f t="shared" si="31"/>
        <v>10405.136214938486</v>
      </c>
      <c r="V170">
        <f t="shared" si="32"/>
        <v>33339.999954938023</v>
      </c>
      <c r="W170" s="6">
        <f t="shared" si="33"/>
        <v>-2.9289549380191602</v>
      </c>
      <c r="X170" s="6">
        <f t="shared" si="34"/>
        <v>8.5787770289468224</v>
      </c>
      <c r="Z170">
        <f t="shared" si="35"/>
        <v>33340.335021208848</v>
      </c>
      <c r="AA170" s="6">
        <f t="shared" si="36"/>
        <v>-3.2640212088444969</v>
      </c>
      <c r="AB170" s="6">
        <f t="shared" si="37"/>
        <v>10.653834451786691</v>
      </c>
      <c r="AD170">
        <f t="shared" si="38"/>
        <v>33339.889109566706</v>
      </c>
      <c r="AE170" s="6">
        <f t="shared" si="39"/>
        <v>-2.8181095667023328</v>
      </c>
      <c r="AF170" s="6">
        <f t="shared" si="40"/>
        <v>7.9417415299392102</v>
      </c>
      <c r="AH170">
        <f t="shared" si="41"/>
        <v>33340.307351484087</v>
      </c>
      <c r="AI170" s="6">
        <f t="shared" si="42"/>
        <v>-3.2363514840835705</v>
      </c>
      <c r="AJ170" s="6">
        <f t="shared" si="43"/>
        <v>10.47397092852993</v>
      </c>
      <c r="AK170" s="6"/>
      <c r="AL170" s="8">
        <f t="shared" si="48"/>
        <v>4.4265306122449125E-3</v>
      </c>
      <c r="AN170">
        <f t="shared" si="45"/>
        <v>33337.387525504339</v>
      </c>
      <c r="AO170" s="6">
        <f t="shared" si="46"/>
        <v>-0.31652550433500437</v>
      </c>
      <c r="AP170" s="6">
        <f t="shared" si="47"/>
        <v>0.10018839489452887</v>
      </c>
    </row>
    <row r="171" spans="1:42" x14ac:dyDescent="0.25">
      <c r="A171">
        <v>33410.557999999997</v>
      </c>
      <c r="B171">
        <v>1</v>
      </c>
      <c r="C171">
        <f t="shared" si="21"/>
        <v>2</v>
      </c>
      <c r="E171">
        <f t="shared" si="22"/>
        <v>33268.124558155738</v>
      </c>
      <c r="F171" s="6">
        <f t="shared" si="23"/>
        <v>142.43344184425951</v>
      </c>
      <c r="G171" s="6">
        <f t="shared" si="24"/>
        <v>20287.285355602053</v>
      </c>
      <c r="I171">
        <v>1</v>
      </c>
      <c r="J171">
        <f t="shared" si="25"/>
        <v>33176.215515765674</v>
      </c>
      <c r="K171" s="6">
        <f t="shared" si="26"/>
        <v>234.34248423432291</v>
      </c>
      <c r="L171" s="6">
        <f t="shared" si="27"/>
        <v>54916.399917113878</v>
      </c>
      <c r="N171">
        <v>1.5</v>
      </c>
      <c r="O171">
        <v>0.5</v>
      </c>
      <c r="P171" s="8">
        <f t="shared" si="49"/>
        <v>0.06</v>
      </c>
      <c r="R171">
        <f t="shared" si="29"/>
        <v>33512.077698950721</v>
      </c>
      <c r="S171" s="6">
        <f t="shared" si="30"/>
        <v>-101.51969895072398</v>
      </c>
      <c r="T171" s="6">
        <f t="shared" si="31"/>
        <v>10306.249275045628</v>
      </c>
      <c r="V171">
        <f t="shared" si="32"/>
        <v>33413.499914852306</v>
      </c>
      <c r="W171" s="6">
        <f t="shared" si="33"/>
        <v>-2.9419148523084004</v>
      </c>
      <c r="X171" s="6">
        <f t="shared" si="34"/>
        <v>8.6548629982327583</v>
      </c>
      <c r="Z171">
        <f t="shared" si="35"/>
        <v>33413.838333204447</v>
      </c>
      <c r="AA171" s="6">
        <f t="shared" si="36"/>
        <v>-3.2803332044495619</v>
      </c>
      <c r="AB171" s="6">
        <f t="shared" si="37"/>
        <v>10.760585932214331</v>
      </c>
      <c r="AD171">
        <f t="shared" si="38"/>
        <v>33413.377392715149</v>
      </c>
      <c r="AE171" s="6">
        <f t="shared" si="39"/>
        <v>-2.8193927151514799</v>
      </c>
      <c r="AF171" s="6">
        <f t="shared" si="40"/>
        <v>7.9489752822492337</v>
      </c>
      <c r="AH171">
        <f t="shared" si="41"/>
        <v>33413.799546233051</v>
      </c>
      <c r="AI171" s="6">
        <f t="shared" si="42"/>
        <v>-3.2415462330536684</v>
      </c>
      <c r="AJ171" s="6">
        <f t="shared" si="43"/>
        <v>10.507621981024428</v>
      </c>
      <c r="AK171" s="6"/>
      <c r="AL171" s="8">
        <f t="shared" si="48"/>
        <v>-5.4000000000000003E-3</v>
      </c>
      <c r="AN171">
        <f t="shared" si="45"/>
        <v>33413.020254775889</v>
      </c>
      <c r="AO171" s="6">
        <f t="shared" si="46"/>
        <v>-2.462254775891779</v>
      </c>
      <c r="AP171" s="6">
        <f t="shared" si="47"/>
        <v>6.0626985814018743</v>
      </c>
    </row>
    <row r="172" spans="1:42" x14ac:dyDescent="0.25">
      <c r="A172">
        <v>33504.917999999998</v>
      </c>
      <c r="B172">
        <v>1</v>
      </c>
      <c r="C172">
        <f t="shared" si="21"/>
        <v>2</v>
      </c>
      <c r="E172">
        <f t="shared" si="22"/>
        <v>33268.124558155738</v>
      </c>
      <c r="F172" s="6">
        <f t="shared" si="23"/>
        <v>236.79344184426009</v>
      </c>
      <c r="G172" s="6">
        <f t="shared" si="24"/>
        <v>56071.134100450981</v>
      </c>
      <c r="I172">
        <v>0</v>
      </c>
      <c r="J172">
        <f t="shared" si="25"/>
        <v>33383.66735184491</v>
      </c>
      <c r="K172" s="6">
        <f t="shared" si="26"/>
        <v>121.25064815508813</v>
      </c>
      <c r="L172" s="6">
        <f t="shared" si="27"/>
        <v>14701.719678028976</v>
      </c>
      <c r="N172">
        <v>3.5</v>
      </c>
      <c r="O172">
        <v>4.5</v>
      </c>
      <c r="P172" s="8">
        <f t="shared" si="49"/>
        <v>2.1428571428571422E-2</v>
      </c>
      <c r="R172">
        <f t="shared" si="29"/>
        <v>33380.675665991657</v>
      </c>
      <c r="S172" s="6">
        <f t="shared" si="30"/>
        <v>124.24233400834055</v>
      </c>
      <c r="T172" s="6">
        <f t="shared" si="31"/>
        <v>15436.157559840054</v>
      </c>
      <c r="V172">
        <f t="shared" si="32"/>
        <v>33507.466729183638</v>
      </c>
      <c r="W172" s="6">
        <f t="shared" si="33"/>
        <v>-2.5487291836398072</v>
      </c>
      <c r="X172" s="6">
        <f t="shared" si="34"/>
        <v>6.4960204515372375</v>
      </c>
      <c r="Z172">
        <f t="shared" si="35"/>
        <v>33507.321180563325</v>
      </c>
      <c r="AA172" s="6">
        <f t="shared" si="36"/>
        <v>-2.4031805633276235</v>
      </c>
      <c r="AB172" s="6">
        <f t="shared" si="37"/>
        <v>5.7752768199556739</v>
      </c>
      <c r="AD172">
        <f t="shared" si="38"/>
        <v>33506.895687900338</v>
      </c>
      <c r="AE172" s="6">
        <f t="shared" si="39"/>
        <v>-1.9776879003402428</v>
      </c>
      <c r="AF172" s="6">
        <f t="shared" si="40"/>
        <v>3.9112494311521981</v>
      </c>
      <c r="AH172">
        <f t="shared" si="41"/>
        <v>33506.698040040363</v>
      </c>
      <c r="AI172" s="6">
        <f t="shared" si="42"/>
        <v>-1.7800400403648382</v>
      </c>
      <c r="AJ172" s="6">
        <f t="shared" si="43"/>
        <v>3.168542545302055</v>
      </c>
      <c r="AK172" s="6"/>
      <c r="AL172" s="8">
        <f t="shared" si="48"/>
        <v>-3.6734693877550975E-3</v>
      </c>
      <c r="AN172">
        <f t="shared" si="45"/>
        <v>33506.352558489663</v>
      </c>
      <c r="AO172" s="6">
        <f t="shared" si="46"/>
        <v>-1.4345584896655055</v>
      </c>
      <c r="AP172" s="6">
        <f t="shared" si="47"/>
        <v>2.0579580602713761</v>
      </c>
    </row>
    <row r="173" spans="1:42" x14ac:dyDescent="0.25">
      <c r="A173">
        <v>33518.038</v>
      </c>
      <c r="B173">
        <v>1</v>
      </c>
      <c r="C173">
        <f t="shared" si="21"/>
        <v>2</v>
      </c>
      <c r="E173">
        <f t="shared" si="22"/>
        <v>33268.124558155738</v>
      </c>
      <c r="F173" s="6">
        <f t="shared" si="23"/>
        <v>249.91344184426271</v>
      </c>
      <c r="G173" s="6">
        <f t="shared" si="24"/>
        <v>62456.728414445679</v>
      </c>
      <c r="I173">
        <v>1</v>
      </c>
      <c r="J173">
        <f t="shared" si="25"/>
        <v>33176.215515765674</v>
      </c>
      <c r="K173" s="6">
        <f t="shared" si="26"/>
        <v>341.82248423432611</v>
      </c>
      <c r="L173" s="6">
        <f t="shared" si="27"/>
        <v>116842.61072812612</v>
      </c>
      <c r="N173">
        <v>2.5</v>
      </c>
      <c r="O173">
        <v>2.5</v>
      </c>
      <c r="P173" s="8">
        <f t="shared" si="49"/>
        <v>8.8571428571428579E-2</v>
      </c>
      <c r="R173">
        <f t="shared" si="29"/>
        <v>33609.412538179655</v>
      </c>
      <c r="S173" s="6">
        <f t="shared" si="30"/>
        <v>-91.374538179654337</v>
      </c>
      <c r="T173" s="6">
        <f t="shared" si="31"/>
        <v>8349.3062275451084</v>
      </c>
      <c r="V173">
        <f t="shared" si="32"/>
        <v>33511.499861404678</v>
      </c>
      <c r="W173" s="6">
        <f t="shared" si="33"/>
        <v>6.5381385953223798</v>
      </c>
      <c r="X173" s="6">
        <f t="shared" si="34"/>
        <v>42.747256291644099</v>
      </c>
      <c r="Z173">
        <f t="shared" si="35"/>
        <v>33511.842749198579</v>
      </c>
      <c r="AA173" s="6">
        <f t="shared" si="36"/>
        <v>6.1952508014219347</v>
      </c>
      <c r="AB173" s="6">
        <f t="shared" si="37"/>
        <v>38.381132492519122</v>
      </c>
      <c r="AD173">
        <f t="shared" si="38"/>
        <v>33511.361770246411</v>
      </c>
      <c r="AE173" s="6">
        <f t="shared" si="39"/>
        <v>6.6762297535897233</v>
      </c>
      <c r="AF173" s="6">
        <f t="shared" si="40"/>
        <v>44.5720437227167</v>
      </c>
      <c r="AH173">
        <f t="shared" si="41"/>
        <v>33511.789139231674</v>
      </c>
      <c r="AI173" s="6">
        <f t="shared" si="42"/>
        <v>6.2488607683262671</v>
      </c>
      <c r="AJ173" s="6">
        <f t="shared" si="43"/>
        <v>39.048260901927144</v>
      </c>
      <c r="AK173" s="6"/>
      <c r="AL173" s="8">
        <f t="shared" si="48"/>
        <v>-8.4306122448979531E-3</v>
      </c>
      <c r="AN173">
        <f t="shared" si="45"/>
        <v>33511.518993313759</v>
      </c>
      <c r="AO173" s="6">
        <f t="shared" si="46"/>
        <v>6.5190066862414824</v>
      </c>
      <c r="AP173" s="6">
        <f t="shared" si="47"/>
        <v>42.497448175261155</v>
      </c>
    </row>
    <row r="174" spans="1:42" x14ac:dyDescent="0.25">
      <c r="A174">
        <v>33562.582999999999</v>
      </c>
      <c r="B174">
        <v>1</v>
      </c>
      <c r="C174">
        <f t="shared" si="21"/>
        <v>2</v>
      </c>
      <c r="E174">
        <f t="shared" si="22"/>
        <v>33268.124558155738</v>
      </c>
      <c r="F174" s="6">
        <f t="shared" si="23"/>
        <v>294.45844184426096</v>
      </c>
      <c r="G174" s="6">
        <f t="shared" si="24"/>
        <v>86705.77397335002</v>
      </c>
      <c r="I174">
        <v>0</v>
      </c>
      <c r="J174">
        <f t="shared" si="25"/>
        <v>33383.66735184491</v>
      </c>
      <c r="K174" s="6">
        <f t="shared" si="26"/>
        <v>178.915648155089</v>
      </c>
      <c r="L174" s="6">
        <f t="shared" si="27"/>
        <v>32010.809154755603</v>
      </c>
      <c r="N174">
        <v>2.5</v>
      </c>
      <c r="O174">
        <v>3.5</v>
      </c>
      <c r="P174" s="8">
        <f t="shared" si="49"/>
        <v>3.8571428571428576E-2</v>
      </c>
      <c r="R174">
        <f t="shared" si="29"/>
        <v>33439.076569529017</v>
      </c>
      <c r="S174" s="6">
        <f t="shared" si="30"/>
        <v>123.50643047098129</v>
      </c>
      <c r="T174" s="6">
        <f t="shared" si="31"/>
        <v>15253.838367683335</v>
      </c>
      <c r="V174">
        <f t="shared" si="32"/>
        <v>33566.266697115061</v>
      </c>
      <c r="W174" s="6">
        <f t="shared" si="33"/>
        <v>-3.6836971150623867</v>
      </c>
      <c r="X174" s="6">
        <f t="shared" si="34"/>
        <v>13.569624435518952</v>
      </c>
      <c r="Z174">
        <f t="shared" si="35"/>
        <v>33566.123830159799</v>
      </c>
      <c r="AA174" s="6">
        <f t="shared" si="36"/>
        <v>-3.5408301597999525</v>
      </c>
      <c r="AB174" s="6">
        <f t="shared" si="37"/>
        <v>12.537478220548957</v>
      </c>
      <c r="AD174">
        <f t="shared" si="38"/>
        <v>33565.686314419094</v>
      </c>
      <c r="AE174" s="6">
        <f t="shared" si="39"/>
        <v>-3.1033144190951134</v>
      </c>
      <c r="AF174" s="6">
        <f t="shared" si="40"/>
        <v>9.6305603837636404</v>
      </c>
      <c r="AH174">
        <f t="shared" si="41"/>
        <v>33565.491795839538</v>
      </c>
      <c r="AI174" s="6">
        <f t="shared" si="42"/>
        <v>-2.9087958395393798</v>
      </c>
      <c r="AJ174" s="6">
        <f t="shared" si="43"/>
        <v>8.4610932361216058</v>
      </c>
      <c r="AK174" s="6"/>
      <c r="AL174" s="8">
        <f t="shared" si="48"/>
        <v>4.4265306122449125E-3</v>
      </c>
      <c r="AN174">
        <f t="shared" si="45"/>
        <v>33563.142537907093</v>
      </c>
      <c r="AO174" s="6">
        <f t="shared" si="46"/>
        <v>-0.55953790709463647</v>
      </c>
      <c r="AP174" s="6">
        <f t="shared" si="47"/>
        <v>0.31308266947584601</v>
      </c>
    </row>
    <row r="175" spans="1:42" x14ac:dyDescent="0.25">
      <c r="A175">
        <v>33636.237000000001</v>
      </c>
      <c r="B175">
        <v>1</v>
      </c>
      <c r="C175">
        <f t="shared" si="21"/>
        <v>2</v>
      </c>
      <c r="E175">
        <f t="shared" si="22"/>
        <v>33268.124558155738</v>
      </c>
      <c r="F175" s="6">
        <f t="shared" si="23"/>
        <v>368.11244184426323</v>
      </c>
      <c r="G175" s="6">
        <f t="shared" si="24"/>
        <v>135506.76984054607</v>
      </c>
      <c r="I175">
        <v>0</v>
      </c>
      <c r="J175">
        <f t="shared" si="25"/>
        <v>33383.66735184491</v>
      </c>
      <c r="K175" s="6">
        <f t="shared" si="26"/>
        <v>252.56964815509127</v>
      </c>
      <c r="L175" s="6">
        <f t="shared" si="27"/>
        <v>63791.427169186602</v>
      </c>
      <c r="N175">
        <v>1.5</v>
      </c>
      <c r="O175">
        <v>0.5</v>
      </c>
      <c r="P175" s="8">
        <f t="shared" si="49"/>
        <v>0.06</v>
      </c>
      <c r="R175">
        <f t="shared" si="29"/>
        <v>33512.077698950721</v>
      </c>
      <c r="S175" s="6">
        <f t="shared" si="30"/>
        <v>124.15930104927975</v>
      </c>
      <c r="T175" s="6">
        <f t="shared" si="31"/>
        <v>15415.532037045679</v>
      </c>
      <c r="V175">
        <f t="shared" si="32"/>
        <v>33639.766657029344</v>
      </c>
      <c r="W175" s="6">
        <f t="shared" si="33"/>
        <v>-3.5296570293430705</v>
      </c>
      <c r="X175" s="6">
        <f t="shared" si="34"/>
        <v>12.458478744790948</v>
      </c>
      <c r="Z175">
        <f t="shared" si="35"/>
        <v>33639.627142155397</v>
      </c>
      <c r="AA175" s="6">
        <f t="shared" si="36"/>
        <v>-3.390142155396461</v>
      </c>
      <c r="AB175" s="6">
        <f t="shared" si="37"/>
        <v>11.493063833796162</v>
      </c>
      <c r="AD175">
        <f t="shared" si="38"/>
        <v>33639.174597567537</v>
      </c>
      <c r="AE175" s="6">
        <f t="shared" si="39"/>
        <v>-2.937597567535704</v>
      </c>
      <c r="AF175" s="6">
        <f t="shared" si="40"/>
        <v>8.6294794687916845</v>
      </c>
      <c r="AH175">
        <f t="shared" si="41"/>
        <v>33638.983990588502</v>
      </c>
      <c r="AI175" s="6">
        <f t="shared" si="42"/>
        <v>-2.7469905885009211</v>
      </c>
      <c r="AJ175" s="6">
        <f t="shared" si="43"/>
        <v>7.5459572933126369</v>
      </c>
      <c r="AK175" s="6"/>
      <c r="AL175" s="8">
        <f t="shared" si="48"/>
        <v>-5.4000000000000003E-3</v>
      </c>
      <c r="AN175">
        <f t="shared" si="45"/>
        <v>33638.775267178644</v>
      </c>
      <c r="AO175" s="6">
        <f t="shared" si="46"/>
        <v>-2.5382671786428546</v>
      </c>
      <c r="AP175" s="6">
        <f t="shared" si="47"/>
        <v>6.4428002701755567</v>
      </c>
    </row>
    <row r="176" spans="1:42" x14ac:dyDescent="0.25">
      <c r="A176">
        <v>33743.724999999999</v>
      </c>
      <c r="B176">
        <v>1</v>
      </c>
      <c r="C176">
        <f t="shared" si="21"/>
        <v>2</v>
      </c>
      <c r="E176">
        <f t="shared" si="22"/>
        <v>33268.124558155738</v>
      </c>
      <c r="F176" s="6">
        <f t="shared" si="23"/>
        <v>475.60044184426079</v>
      </c>
      <c r="G176" s="6">
        <f t="shared" si="24"/>
        <v>226195.78028245608</v>
      </c>
      <c r="I176">
        <v>0</v>
      </c>
      <c r="J176">
        <f t="shared" si="25"/>
        <v>33383.66735184491</v>
      </c>
      <c r="K176" s="6">
        <f t="shared" si="26"/>
        <v>360.05764815508883</v>
      </c>
      <c r="L176" s="6">
        <f t="shared" si="27"/>
        <v>129641.50999497373</v>
      </c>
      <c r="N176">
        <v>2.5</v>
      </c>
      <c r="O176">
        <v>2.5</v>
      </c>
      <c r="P176" s="8">
        <f t="shared" si="49"/>
        <v>8.8571428571428579E-2</v>
      </c>
      <c r="R176">
        <f t="shared" si="29"/>
        <v>33609.412538179655</v>
      </c>
      <c r="S176" s="6">
        <f t="shared" si="30"/>
        <v>134.31246182034374</v>
      </c>
      <c r="T176" s="6">
        <f t="shared" si="31"/>
        <v>18039.837400241297</v>
      </c>
      <c r="V176">
        <f t="shared" si="32"/>
        <v>33737.766603581716</v>
      </c>
      <c r="W176" s="6">
        <f t="shared" si="33"/>
        <v>5.9583964182820637</v>
      </c>
      <c r="X176" s="6">
        <f t="shared" si="34"/>
        <v>35.502487877396526</v>
      </c>
      <c r="Z176">
        <f t="shared" si="35"/>
        <v>33737.631558149529</v>
      </c>
      <c r="AA176" s="6">
        <f t="shared" si="36"/>
        <v>6.0934418504693895</v>
      </c>
      <c r="AB176" s="6">
        <f t="shared" si="37"/>
        <v>37.13003358505182</v>
      </c>
      <c r="AD176">
        <f t="shared" si="38"/>
        <v>33737.158975098799</v>
      </c>
      <c r="AE176" s="6">
        <f t="shared" si="39"/>
        <v>6.566024901199853</v>
      </c>
      <c r="AF176" s="6">
        <f t="shared" si="40"/>
        <v>43.112683003176542</v>
      </c>
      <c r="AH176">
        <f t="shared" si="41"/>
        <v>33736.973583587125</v>
      </c>
      <c r="AI176" s="6">
        <f t="shared" si="42"/>
        <v>6.7514164128733682</v>
      </c>
      <c r="AJ176" s="6">
        <f t="shared" si="43"/>
        <v>45.581623580015901</v>
      </c>
      <c r="AK176" s="6"/>
      <c r="AL176" s="8">
        <f t="shared" si="48"/>
        <v>-8.4306122448979531E-3</v>
      </c>
      <c r="AN176">
        <f t="shared" si="45"/>
        <v>33737.274005716514</v>
      </c>
      <c r="AO176" s="6">
        <f t="shared" si="46"/>
        <v>6.4509942834847607</v>
      </c>
      <c r="AP176" s="6">
        <f t="shared" si="47"/>
        <v>41.615327245553061</v>
      </c>
    </row>
    <row r="177" spans="1:42" x14ac:dyDescent="0.25">
      <c r="A177">
        <v>34000.849000000002</v>
      </c>
      <c r="B177">
        <v>1</v>
      </c>
      <c r="C177">
        <f t="shared" si="21"/>
        <v>2</v>
      </c>
      <c r="E177">
        <f t="shared" si="22"/>
        <v>33268.124558155738</v>
      </c>
      <c r="F177" s="6">
        <f t="shared" si="23"/>
        <v>732.72444184426422</v>
      </c>
      <c r="G177" s="6">
        <f t="shared" si="24"/>
        <v>536885.10767598858</v>
      </c>
      <c r="I177">
        <v>1</v>
      </c>
      <c r="J177">
        <f t="shared" si="25"/>
        <v>33176.215515765674</v>
      </c>
      <c r="K177" s="6">
        <f t="shared" si="26"/>
        <v>824.63348423432763</v>
      </c>
      <c r="L177" s="6">
        <f t="shared" si="27"/>
        <v>680020.38332044706</v>
      </c>
      <c r="N177">
        <v>2.5</v>
      </c>
      <c r="O177">
        <v>1.5</v>
      </c>
      <c r="P177" s="8">
        <f t="shared" si="49"/>
        <v>0.23142857142857143</v>
      </c>
      <c r="R177">
        <f t="shared" si="29"/>
        <v>34096.086734324315</v>
      </c>
      <c r="S177" s="6">
        <f t="shared" si="30"/>
        <v>-95.237734324313351</v>
      </c>
      <c r="T177" s="6">
        <f t="shared" si="31"/>
        <v>9070.2260392284934</v>
      </c>
      <c r="V177">
        <f t="shared" si="32"/>
        <v>34001.49959416654</v>
      </c>
      <c r="W177" s="6">
        <f t="shared" si="33"/>
        <v>-0.65059416653821245</v>
      </c>
      <c r="X177" s="6">
        <f t="shared" si="34"/>
        <v>0.42327276953355131</v>
      </c>
      <c r="Z177">
        <f t="shared" si="35"/>
        <v>34001.864829169223</v>
      </c>
      <c r="AA177" s="6">
        <f t="shared" si="36"/>
        <v>-1.0158291692205239</v>
      </c>
      <c r="AB177" s="6">
        <f t="shared" si="37"/>
        <v>1.0319089010392597</v>
      </c>
      <c r="AD177">
        <f t="shared" si="38"/>
        <v>34001.283657902699</v>
      </c>
      <c r="AE177" s="6">
        <f t="shared" si="39"/>
        <v>-0.43465790269692661</v>
      </c>
      <c r="AF177" s="6">
        <f t="shared" si="40"/>
        <v>0.18892749237689091</v>
      </c>
      <c r="AH177">
        <f t="shared" si="41"/>
        <v>34001.737104224783</v>
      </c>
      <c r="AI177" s="6">
        <f t="shared" si="42"/>
        <v>-0.88810422478127293</v>
      </c>
      <c r="AJ177" s="6">
        <f t="shared" si="43"/>
        <v>0.78872911407434576</v>
      </c>
      <c r="AK177" s="6"/>
      <c r="AL177" s="8">
        <f t="shared" si="48"/>
        <v>-1.8073469387755097E-2</v>
      </c>
      <c r="AN177">
        <f t="shared" si="45"/>
        <v>34002.729761722374</v>
      </c>
      <c r="AO177" s="6">
        <f t="shared" si="46"/>
        <v>-1.8807617223719717</v>
      </c>
      <c r="AP177" s="6">
        <f t="shared" si="47"/>
        <v>3.5372646563395858</v>
      </c>
    </row>
    <row r="178" spans="1:42" x14ac:dyDescent="0.25">
      <c r="A178">
        <v>34227.341</v>
      </c>
      <c r="B178">
        <v>1</v>
      </c>
      <c r="C178">
        <f t="shared" si="21"/>
        <v>2</v>
      </c>
      <c r="E178">
        <f t="shared" si="22"/>
        <v>33268.124558155738</v>
      </c>
      <c r="F178" s="6">
        <f t="shared" si="23"/>
        <v>959.21644184426259</v>
      </c>
      <c r="G178" s="6">
        <f t="shared" si="24"/>
        <v>920096.18230436754</v>
      </c>
      <c r="I178">
        <v>0</v>
      </c>
      <c r="J178">
        <f t="shared" si="25"/>
        <v>33383.66735184491</v>
      </c>
      <c r="K178" s="6">
        <f t="shared" si="26"/>
        <v>843.67364815509063</v>
      </c>
      <c r="L178" s="6">
        <f t="shared" si="27"/>
        <v>711785.22459131968</v>
      </c>
      <c r="N178">
        <v>2.5</v>
      </c>
      <c r="O178">
        <v>1.5</v>
      </c>
      <c r="P178" s="8">
        <f t="shared" si="49"/>
        <v>0.23142857142857143</v>
      </c>
      <c r="R178">
        <f t="shared" si="29"/>
        <v>34096.086734324315</v>
      </c>
      <c r="S178" s="6">
        <f t="shared" si="30"/>
        <v>131.25426567568502</v>
      </c>
      <c r="T178" s="6">
        <f t="shared" si="31"/>
        <v>17227.682258063305</v>
      </c>
      <c r="V178">
        <f>2*(V$180-V$181*($I178+0.5))*$C178-V$184*$P178</f>
        <v>34227.766336343579</v>
      </c>
      <c r="W178" s="6">
        <f t="shared" si="33"/>
        <v>-0.42533634357823757</v>
      </c>
      <c r="X178" s="6">
        <f t="shared" si="34"/>
        <v>0.18091100516850456</v>
      </c>
      <c r="Z178">
        <f t="shared" si="35"/>
        <v>34227.653638120173</v>
      </c>
      <c r="AA178" s="6">
        <f t="shared" si="36"/>
        <v>-0.31263812017277814</v>
      </c>
      <c r="AB178" s="6">
        <f t="shared" si="37"/>
        <v>9.7742594185168466E-2</v>
      </c>
      <c r="AD178">
        <f t="shared" si="38"/>
        <v>34227.080862755087</v>
      </c>
      <c r="AE178" s="6">
        <f t="shared" si="39"/>
        <v>0.26013724491349421</v>
      </c>
      <c r="AF178" s="6">
        <f t="shared" si="40"/>
        <v>6.7671386191183278E-2</v>
      </c>
      <c r="AH178">
        <f t="shared" si="41"/>
        <v>34226.921548580234</v>
      </c>
      <c r="AI178" s="6">
        <f t="shared" si="42"/>
        <v>0.41945141976611922</v>
      </c>
      <c r="AJ178" s="6">
        <f t="shared" si="43"/>
        <v>0.17593949354381314</v>
      </c>
      <c r="AK178" s="6"/>
      <c r="AL178" s="8">
        <f t="shared" si="48"/>
        <v>-1.8073469387755097E-2</v>
      </c>
      <c r="AN178">
        <f t="shared" si="45"/>
        <v>34228.484774125129</v>
      </c>
      <c r="AO178" s="6">
        <f t="shared" si="46"/>
        <v>-1.1437741251284024</v>
      </c>
      <c r="AP178" s="6">
        <f t="shared" si="47"/>
        <v>1.3082192493132423</v>
      </c>
    </row>
    <row r="179" spans="1:42" x14ac:dyDescent="0.25">
      <c r="G179" s="6">
        <f>SUM(G157:G178)</f>
        <v>4605220.2883388726</v>
      </c>
      <c r="L179" s="6">
        <f>SUM(L157:L178)</f>
        <v>4309414.0666346885</v>
      </c>
      <c r="T179" s="6">
        <f>SUM(T157:T178)</f>
        <v>352033.12206850288</v>
      </c>
      <c r="X179" s="6">
        <f>SUM(X157:X178)</f>
        <v>335.82829197817148</v>
      </c>
      <c r="AB179" s="6">
        <f>SUM(AB157:AB178)</f>
        <v>332.475304263395</v>
      </c>
      <c r="AF179" s="6">
        <f>SUM(AF157:AF178)</f>
        <v>294.91099132858125</v>
      </c>
      <c r="AJ179" s="6">
        <f>SUM(AJ157:AJ178)</f>
        <v>289.6422063286206</v>
      </c>
      <c r="AK179" s="6"/>
      <c r="AL179" s="6"/>
      <c r="AP179" s="6">
        <f>SUM(AP157:AP178)</f>
        <v>236.44772856151391</v>
      </c>
    </row>
    <row r="180" spans="1:42" ht="18" x14ac:dyDescent="0.35">
      <c r="A180" t="s">
        <v>31</v>
      </c>
      <c r="E180">
        <v>8317.0311395389344</v>
      </c>
      <c r="J180">
        <v>8371.8483174711309</v>
      </c>
      <c r="R180">
        <v>8326.9186341424902</v>
      </c>
      <c r="V180">
        <v>8386.7750350894694</v>
      </c>
      <c r="Z180">
        <v>8386.4642655398857</v>
      </c>
      <c r="AD180">
        <v>8389.1354540923712</v>
      </c>
      <c r="AH180">
        <v>8388.805739501433</v>
      </c>
      <c r="AN180">
        <v>8386.2574835499054</v>
      </c>
    </row>
    <row r="181" spans="1:42" ht="18" x14ac:dyDescent="0.35">
      <c r="A181" t="s">
        <v>32</v>
      </c>
      <c r="J181">
        <v>51.862959019808102</v>
      </c>
      <c r="V181">
        <v>56.566685544258675</v>
      </c>
      <c r="Z181">
        <v>55.877061648634182</v>
      </c>
      <c r="AD181">
        <v>56.449301213097371</v>
      </c>
      <c r="AH181">
        <v>55.579573304666219</v>
      </c>
      <c r="AN181">
        <v>56.438753100687727</v>
      </c>
    </row>
    <row r="182" spans="1:42" ht="18" x14ac:dyDescent="0.35">
      <c r="A182" t="s">
        <v>33</v>
      </c>
      <c r="Z182">
        <v>0.2850702945514359</v>
      </c>
      <c r="AH182">
        <v>0.35826889209762902</v>
      </c>
    </row>
    <row r="183" spans="1:42" ht="18" x14ac:dyDescent="0.35">
      <c r="A183" t="s">
        <v>39</v>
      </c>
      <c r="AD183">
        <v>0.63973807446205389</v>
      </c>
      <c r="AH183">
        <v>0.65623107580681606</v>
      </c>
    </row>
    <row r="184" spans="1:42" x14ac:dyDescent="0.25">
      <c r="A184" t="s">
        <v>34</v>
      </c>
      <c r="R184">
        <v>-3406.7193730126492</v>
      </c>
      <c r="V184">
        <v>-3429.9981293330216</v>
      </c>
      <c r="Z184">
        <v>-3430.1545597945114</v>
      </c>
      <c r="AD184">
        <v>-3429.4532135940426</v>
      </c>
      <c r="AH184">
        <v>-3429.6357549517456</v>
      </c>
      <c r="AN184">
        <v>-3422.7595564215617</v>
      </c>
    </row>
    <row r="240" spans="1:1" x14ac:dyDescent="0.25">
      <c r="A240" t="s">
        <v>46</v>
      </c>
    </row>
    <row r="241" spans="1:13" x14ac:dyDescent="0.25">
      <c r="A241" t="s">
        <v>17</v>
      </c>
      <c r="B241" t="s">
        <v>18</v>
      </c>
      <c r="C241" t="s">
        <v>22</v>
      </c>
      <c r="D241" t="s">
        <v>23</v>
      </c>
      <c r="E241" t="s">
        <v>24</v>
      </c>
      <c r="F241" t="s">
        <v>25</v>
      </c>
      <c r="H241" t="s">
        <v>47</v>
      </c>
      <c r="J241" t="s">
        <v>17</v>
      </c>
      <c r="K241" t="s">
        <v>24</v>
      </c>
      <c r="L241" s="5" t="s">
        <v>29</v>
      </c>
      <c r="M241" s="5" t="s">
        <v>48</v>
      </c>
    </row>
    <row r="242" spans="1:13" x14ac:dyDescent="0.25">
      <c r="A242">
        <v>0</v>
      </c>
      <c r="B242">
        <f>A242+1</f>
        <v>1</v>
      </c>
      <c r="C242">
        <v>2.5</v>
      </c>
      <c r="D242">
        <f>C242+1</f>
        <v>3.5</v>
      </c>
      <c r="E242">
        <f>A242+C242</f>
        <v>2.5</v>
      </c>
      <c r="F242">
        <f>E242+1</f>
        <v>3.5</v>
      </c>
      <c r="H242" s="6">
        <f>0.5*(E242*F242-A242*B242-C242*D242)</f>
        <v>0</v>
      </c>
      <c r="J242">
        <v>0</v>
      </c>
      <c r="K242">
        <v>2.5</v>
      </c>
      <c r="L242">
        <v>3.5</v>
      </c>
      <c r="M242" s="8">
        <f>INDEX($H$243:$H$245,MATCH($L242,$E$243:$E$245,0))-INDEX($H$242,MATCH($K242,$E$242,0))</f>
        <v>2.5</v>
      </c>
    </row>
    <row r="243" spans="1:13" x14ac:dyDescent="0.25">
      <c r="A243">
        <v>1</v>
      </c>
      <c r="B243">
        <f t="shared" ref="B243:B250" si="50">A243+1</f>
        <v>2</v>
      </c>
      <c r="C243">
        <v>2.5</v>
      </c>
      <c r="D243">
        <f t="shared" ref="D243:D250" si="51">C243+1</f>
        <v>3.5</v>
      </c>
      <c r="E243">
        <v>3.5</v>
      </c>
      <c r="F243">
        <f t="shared" ref="F243:F250" si="52">E243+1</f>
        <v>4.5</v>
      </c>
      <c r="H243" s="6">
        <f t="shared" ref="H243:H250" si="53">0.5*(E243*F243-A243*B243-C243*D243)</f>
        <v>2.5</v>
      </c>
      <c r="J243">
        <v>0</v>
      </c>
      <c r="K243">
        <v>2.5</v>
      </c>
      <c r="L243">
        <v>2.5</v>
      </c>
      <c r="M243" s="8">
        <f t="shared" ref="M243:M244" si="54">INDEX($H$243:$H$245,MATCH($L243,$E$243:$E$245,0))-INDEX($H$242,MATCH($K243,$E$242,0))</f>
        <v>-1</v>
      </c>
    </row>
    <row r="244" spans="1:13" x14ac:dyDescent="0.25">
      <c r="A244">
        <v>1</v>
      </c>
      <c r="B244">
        <f t="shared" si="50"/>
        <v>2</v>
      </c>
      <c r="C244">
        <v>2.5</v>
      </c>
      <c r="D244">
        <f t="shared" si="51"/>
        <v>3.5</v>
      </c>
      <c r="E244">
        <v>2.5</v>
      </c>
      <c r="F244">
        <f t="shared" si="52"/>
        <v>3.5</v>
      </c>
      <c r="H244" s="6">
        <f t="shared" si="53"/>
        <v>-1</v>
      </c>
      <c r="J244">
        <v>0</v>
      </c>
      <c r="K244">
        <v>2.5</v>
      </c>
      <c r="L244">
        <v>1.5</v>
      </c>
      <c r="M244" s="8">
        <f t="shared" si="54"/>
        <v>-3.5</v>
      </c>
    </row>
    <row r="245" spans="1:13" x14ac:dyDescent="0.25">
      <c r="A245">
        <v>1</v>
      </c>
      <c r="B245">
        <f t="shared" si="50"/>
        <v>2</v>
      </c>
      <c r="C245">
        <v>2.5</v>
      </c>
      <c r="D245">
        <f t="shared" si="51"/>
        <v>3.5</v>
      </c>
      <c r="E245">
        <v>1.5</v>
      </c>
      <c r="F245">
        <f t="shared" si="52"/>
        <v>2.5</v>
      </c>
      <c r="H245" s="6">
        <f t="shared" si="53"/>
        <v>-3.5</v>
      </c>
      <c r="J245">
        <v>1</v>
      </c>
      <c r="K245">
        <v>3.5</v>
      </c>
      <c r="L245">
        <v>4.5</v>
      </c>
      <c r="M245" s="8">
        <f>INDEX($H$246:$H$250,MATCH($L245,$E$246:$E$250,0))-INDEX($H$243:$H$245,MATCH($K245,$E$243:$E$245,0))</f>
        <v>2.5</v>
      </c>
    </row>
    <row r="246" spans="1:13" x14ac:dyDescent="0.25">
      <c r="A246">
        <v>2</v>
      </c>
      <c r="B246">
        <f t="shared" si="50"/>
        <v>3</v>
      </c>
      <c r="C246">
        <v>2.5</v>
      </c>
      <c r="D246">
        <f t="shared" si="51"/>
        <v>3.5</v>
      </c>
      <c r="E246">
        <v>4.5</v>
      </c>
      <c r="F246">
        <f t="shared" si="52"/>
        <v>5.5</v>
      </c>
      <c r="H246" s="6">
        <f t="shared" si="53"/>
        <v>5</v>
      </c>
      <c r="J246">
        <v>1</v>
      </c>
      <c r="K246">
        <v>3.5</v>
      </c>
      <c r="L246">
        <v>3.5</v>
      </c>
      <c r="M246" s="8">
        <f t="shared" ref="M246:M253" si="55">INDEX($H$246:$H$250,MATCH($L246,$E$246:$E$250,0))-INDEX($H$243:$H$245,MATCH($K246,$E$243:$E$245,0))</f>
        <v>-2</v>
      </c>
    </row>
    <row r="247" spans="1:13" x14ac:dyDescent="0.25">
      <c r="A247">
        <v>2</v>
      </c>
      <c r="B247">
        <f t="shared" si="50"/>
        <v>3</v>
      </c>
      <c r="C247">
        <v>2.5</v>
      </c>
      <c r="D247">
        <f t="shared" si="51"/>
        <v>3.5</v>
      </c>
      <c r="E247">
        <v>3.5</v>
      </c>
      <c r="F247">
        <f t="shared" si="52"/>
        <v>4.5</v>
      </c>
      <c r="H247" s="6">
        <f t="shared" si="53"/>
        <v>0.5</v>
      </c>
      <c r="J247">
        <v>1</v>
      </c>
      <c r="K247">
        <v>3.5</v>
      </c>
      <c r="L247">
        <v>2.5</v>
      </c>
      <c r="M247" s="8">
        <f t="shared" si="55"/>
        <v>-5.5</v>
      </c>
    </row>
    <row r="248" spans="1:13" x14ac:dyDescent="0.25">
      <c r="A248">
        <v>2</v>
      </c>
      <c r="B248">
        <f t="shared" si="50"/>
        <v>3</v>
      </c>
      <c r="C248">
        <v>2.5</v>
      </c>
      <c r="D248">
        <f t="shared" si="51"/>
        <v>3.5</v>
      </c>
      <c r="E248">
        <v>2.5</v>
      </c>
      <c r="F248">
        <f t="shared" si="52"/>
        <v>3.5</v>
      </c>
      <c r="H248" s="6">
        <f t="shared" si="53"/>
        <v>-3</v>
      </c>
      <c r="J248">
        <v>1</v>
      </c>
      <c r="K248">
        <v>2.5</v>
      </c>
      <c r="L248">
        <v>3.5</v>
      </c>
      <c r="M248" s="8">
        <f t="shared" si="55"/>
        <v>1.5</v>
      </c>
    </row>
    <row r="249" spans="1:13" x14ac:dyDescent="0.25">
      <c r="A249">
        <v>2</v>
      </c>
      <c r="B249">
        <f t="shared" si="50"/>
        <v>3</v>
      </c>
      <c r="C249">
        <v>2.5</v>
      </c>
      <c r="D249">
        <f t="shared" si="51"/>
        <v>3.5</v>
      </c>
      <c r="E249">
        <v>1.5</v>
      </c>
      <c r="F249">
        <f t="shared" si="52"/>
        <v>2.5</v>
      </c>
      <c r="H249" s="6">
        <f t="shared" si="53"/>
        <v>-5.5</v>
      </c>
      <c r="J249">
        <v>1</v>
      </c>
      <c r="K249">
        <v>2.5</v>
      </c>
      <c r="L249">
        <v>2.5</v>
      </c>
      <c r="M249" s="8">
        <f t="shared" si="55"/>
        <v>-2</v>
      </c>
    </row>
    <row r="250" spans="1:13" x14ac:dyDescent="0.25">
      <c r="A250">
        <v>2</v>
      </c>
      <c r="B250">
        <f t="shared" si="50"/>
        <v>3</v>
      </c>
      <c r="C250">
        <v>2.5</v>
      </c>
      <c r="D250">
        <f t="shared" si="51"/>
        <v>3.5</v>
      </c>
      <c r="E250">
        <v>0.5</v>
      </c>
      <c r="F250">
        <f t="shared" si="52"/>
        <v>1.5</v>
      </c>
      <c r="H250" s="6">
        <f t="shared" si="53"/>
        <v>-7</v>
      </c>
      <c r="J250">
        <v>1</v>
      </c>
      <c r="K250">
        <v>2.5</v>
      </c>
      <c r="L250">
        <v>1.5</v>
      </c>
      <c r="M250" s="8">
        <f t="shared" si="55"/>
        <v>-4.5</v>
      </c>
    </row>
    <row r="251" spans="1:13" x14ac:dyDescent="0.25">
      <c r="J251">
        <v>1</v>
      </c>
      <c r="K251">
        <v>1.5</v>
      </c>
      <c r="L251">
        <v>2.5</v>
      </c>
      <c r="M251" s="8">
        <f t="shared" si="55"/>
        <v>0.5</v>
      </c>
    </row>
    <row r="252" spans="1:13" x14ac:dyDescent="0.25">
      <c r="J252">
        <v>1</v>
      </c>
      <c r="K252">
        <v>1.5</v>
      </c>
      <c r="L252">
        <v>1.5</v>
      </c>
      <c r="M252" s="8">
        <f t="shared" si="55"/>
        <v>-2</v>
      </c>
    </row>
    <row r="253" spans="1:13" x14ac:dyDescent="0.25">
      <c r="J253">
        <v>1</v>
      </c>
      <c r="K253">
        <v>1.5</v>
      </c>
      <c r="L253">
        <v>0.5</v>
      </c>
      <c r="M253" s="8">
        <f t="shared" si="55"/>
        <v>-3.5</v>
      </c>
    </row>
    <row r="258" spans="1:24" x14ac:dyDescent="0.25">
      <c r="B258" t="s">
        <v>17</v>
      </c>
      <c r="C258" t="s">
        <v>18</v>
      </c>
      <c r="D258" t="s">
        <v>35</v>
      </c>
      <c r="E258" t="s">
        <v>24</v>
      </c>
      <c r="F258" t="s">
        <v>29</v>
      </c>
      <c r="G258" t="s">
        <v>28</v>
      </c>
      <c r="H258" t="s">
        <v>48</v>
      </c>
      <c r="J258" t="s">
        <v>49</v>
      </c>
      <c r="K258" t="s">
        <v>20</v>
      </c>
      <c r="L258" t="s">
        <v>21</v>
      </c>
      <c r="N258" t="s">
        <v>38</v>
      </c>
      <c r="O258" t="s">
        <v>20</v>
      </c>
      <c r="P258" t="s">
        <v>21</v>
      </c>
      <c r="R258" t="s">
        <v>40</v>
      </c>
      <c r="S258" t="s">
        <v>20</v>
      </c>
      <c r="T258" t="s">
        <v>21</v>
      </c>
      <c r="V258" t="s">
        <v>41</v>
      </c>
      <c r="W258" t="s">
        <v>20</v>
      </c>
      <c r="X258" t="s">
        <v>21</v>
      </c>
    </row>
    <row r="259" spans="1:24" x14ac:dyDescent="0.25">
      <c r="A259" s="6">
        <v>16170.004999999999</v>
      </c>
      <c r="B259">
        <v>0</v>
      </c>
      <c r="C259">
        <f>B259+1</f>
        <v>1</v>
      </c>
      <c r="D259">
        <v>0</v>
      </c>
      <c r="E259">
        <v>2.5</v>
      </c>
      <c r="F259">
        <v>2.5</v>
      </c>
      <c r="G259" s="8">
        <f>INDEX($I$142:$I$144,MATCH($F259,$E$142:$E$144,0))-INDEX($I$141,MATCH($E259,$E$141,0))</f>
        <v>-0.16</v>
      </c>
      <c r="H259" s="8">
        <f>INDEX($H$243:$H$245,MATCH($F259,$E$243:$E$245,0))-INDEX($H$242,MATCH($E259,$E$242,0))</f>
        <v>-1</v>
      </c>
      <c r="J259" s="6">
        <f>2*(J$282-J$283*($D259+0.5))*$C259-J$286*$G259+J$287*H259</f>
        <v>16168.424379692276</v>
      </c>
      <c r="K259" s="6">
        <f>$A259-J259</f>
        <v>1.580620307722711</v>
      </c>
      <c r="L259" s="6">
        <f>K259^2</f>
        <v>2.4983605571854377</v>
      </c>
      <c r="N259">
        <f>2*(N$282-N$283*($D259+0.5)-N$284*($D259+0.5)^2)*$C259-N$286*$G259+N$287*$H259</f>
        <v>16168.416579338846</v>
      </c>
      <c r="O259" s="6">
        <f>$A259-N259</f>
        <v>1.5884206611535774</v>
      </c>
      <c r="P259" s="6">
        <f>O259^2</f>
        <v>2.523080196779568</v>
      </c>
      <c r="R259">
        <f>2*(R$282-R$283*($D259+0.5))*$C259-2*R$285*$C259^3-R$286*$G259+R$287*$H259</f>
        <v>16172.269555664241</v>
      </c>
      <c r="S259" s="6">
        <f>$A259-R259</f>
        <v>-2.2645556642419251</v>
      </c>
      <c r="T259" s="6">
        <f>S259^2</f>
        <v>5.1282123564501862</v>
      </c>
      <c r="V259">
        <f>2*(V$282-V$283*($D259+0.5)-V$284*($D259+0.5)^2)*$C259-2*V$285*$C259^3-V$286*$G259+V$287*$H259</f>
        <v>16172.251602442193</v>
      </c>
      <c r="W259" s="6">
        <f>$A259-V259</f>
        <v>-2.2466024421937618</v>
      </c>
      <c r="X259" s="6">
        <f>W259^2</f>
        <v>5.0472225332709746</v>
      </c>
    </row>
    <row r="260" spans="1:24" x14ac:dyDescent="0.25">
      <c r="A260">
        <v>16891.132000000001</v>
      </c>
      <c r="B260">
        <v>0</v>
      </c>
      <c r="C260">
        <f t="shared" ref="C260:C280" si="56">B260+1</f>
        <v>1</v>
      </c>
      <c r="D260">
        <v>0</v>
      </c>
      <c r="E260">
        <v>2.5</v>
      </c>
      <c r="F260">
        <v>3.5</v>
      </c>
      <c r="G260" s="8">
        <f t="shared" ref="G260:G261" si="57">INDEX($I$142:$I$144,MATCH($F260,$E$142:$E$144,0))-INDEX($I$141,MATCH($E260,$E$141,0))</f>
        <v>0.05</v>
      </c>
      <c r="H260" s="8">
        <f t="shared" ref="H260:H261" si="58">INDEX($H$243:$H$245,MATCH($F260,$E$243:$E$245,0))-INDEX($H$242,MATCH($E260,$E$242,0))</f>
        <v>2.5</v>
      </c>
      <c r="J260" s="6">
        <f t="shared" ref="J260:J280" si="59">2*(J$282-J$283*($D260+0.5))*$C260-J$286*$G260+J$287*H260</f>
        <v>16886.680861939425</v>
      </c>
      <c r="K260" s="6">
        <f t="shared" ref="K260:K280" si="60">$A260-J260</f>
        <v>4.4511380605763406</v>
      </c>
      <c r="L260" s="6">
        <f t="shared" ref="L260:L280" si="61">K260^2</f>
        <v>19.812630034311308</v>
      </c>
      <c r="N260">
        <f t="shared" ref="N260:N280" si="62">2*(N$282-N$283*($D260+0.5)-N$284*($D260+0.5)^2)*$C260-N$286*$G260+N$287*$H260</f>
        <v>16886.686909812073</v>
      </c>
      <c r="O260" s="6">
        <f t="shared" ref="O260:O280" si="63">$A260-N260</f>
        <v>4.4450901879281446</v>
      </c>
      <c r="P260" s="6">
        <f t="shared" ref="P260:P280" si="64">O260^2</f>
        <v>19.758826778815067</v>
      </c>
      <c r="R260">
        <f t="shared" ref="R260:R280" si="65">2*(R$282-R$283*($D260+0.5))*$C260-2*R$285*$C260^3-R$286*$G260+R$287*$H260</f>
        <v>16890.286849285989</v>
      </c>
      <c r="S260" s="6">
        <f t="shared" ref="S260:S280" si="66">$A260-R260</f>
        <v>0.84515071401256137</v>
      </c>
      <c r="T260" s="6">
        <f t="shared" ref="T260:T280" si="67">S260^2</f>
        <v>0.71427972939594231</v>
      </c>
      <c r="V260">
        <f t="shared" ref="V260:V280" si="68">2*(V$282-V$283*($D260+0.5)-V$284*($D260+0.5)^2)*$C260-2*V$285*$C260^3-V$286*$G260+V$287*$H260</f>
        <v>16890.330664546294</v>
      </c>
      <c r="W260" s="6">
        <f t="shared" ref="W260:W280" si="69">$A260-V260</f>
        <v>0.80133545370699721</v>
      </c>
      <c r="X260" s="6">
        <f t="shared" ref="X260:X280" si="70">W260^2</f>
        <v>0.64213850936779904</v>
      </c>
    </row>
    <row r="261" spans="1:24" x14ac:dyDescent="0.25">
      <c r="A261">
        <v>17203.373</v>
      </c>
      <c r="B261">
        <v>0</v>
      </c>
      <c r="C261">
        <f t="shared" si="56"/>
        <v>1</v>
      </c>
      <c r="D261">
        <v>0</v>
      </c>
      <c r="E261">
        <v>2.5</v>
      </c>
      <c r="F261">
        <v>1.5</v>
      </c>
      <c r="G261" s="8">
        <f t="shared" si="57"/>
        <v>0.14000000000000001</v>
      </c>
      <c r="H261" s="8">
        <f t="shared" si="58"/>
        <v>-3.5</v>
      </c>
      <c r="J261" s="6">
        <f t="shared" si="59"/>
        <v>17198.233089351852</v>
      </c>
      <c r="K261" s="6">
        <f t="shared" si="60"/>
        <v>5.1399106481476338</v>
      </c>
      <c r="L261" s="6">
        <f t="shared" si="61"/>
        <v>26.418681470941429</v>
      </c>
      <c r="N261">
        <f t="shared" si="62"/>
        <v>17198.223671147374</v>
      </c>
      <c r="O261" s="6">
        <f t="shared" si="63"/>
        <v>5.1493288526253309</v>
      </c>
      <c r="P261" s="6">
        <f t="shared" si="64"/>
        <v>26.515587632479708</v>
      </c>
      <c r="R261">
        <f t="shared" si="65"/>
        <v>17201.953595469258</v>
      </c>
      <c r="S261" s="6">
        <f t="shared" si="66"/>
        <v>1.4194045307413035</v>
      </c>
      <c r="T261" s="6">
        <f t="shared" si="67"/>
        <v>2.01470922188894</v>
      </c>
      <c r="V261">
        <f t="shared" si="68"/>
        <v>17201.92773307137</v>
      </c>
      <c r="W261" s="6">
        <f t="shared" si="69"/>
        <v>1.4452669286292803</v>
      </c>
      <c r="X261" s="6">
        <f t="shared" si="70"/>
        <v>2.0887964949895133</v>
      </c>
    </row>
    <row r="262" spans="1:24" x14ac:dyDescent="0.25">
      <c r="A262">
        <v>32486.253000000001</v>
      </c>
      <c r="B262">
        <v>1</v>
      </c>
      <c r="C262">
        <f t="shared" si="56"/>
        <v>2</v>
      </c>
      <c r="D262">
        <v>1</v>
      </c>
      <c r="E262">
        <v>1.5</v>
      </c>
      <c r="F262">
        <v>2.5</v>
      </c>
      <c r="G262" s="8">
        <f>INDEX($I$145:$I$149,MATCH($F262,$E$145:$E$149,0))-INDEX($I$142:$I$144,MATCH($E262,$E$142:$E$144,0))</f>
        <v>-0.21142857142857144</v>
      </c>
      <c r="H262" s="8">
        <f>INDEX($H$246:$H$250,MATCH($F262,$E$246:$E$250,0))-INDEX($H$243:$H$245,MATCH($E262,$E$243:$E$245,0))</f>
        <v>0.5</v>
      </c>
      <c r="J262" s="6">
        <f t="shared" si="59"/>
        <v>32482.014965637503</v>
      </c>
      <c r="K262" s="6">
        <f t="shared" si="60"/>
        <v>4.2380343624972738</v>
      </c>
      <c r="L262" s="6">
        <f t="shared" si="61"/>
        <v>17.960935257707675</v>
      </c>
      <c r="N262">
        <f t="shared" si="62"/>
        <v>32482.036848050917</v>
      </c>
      <c r="O262" s="6">
        <f t="shared" si="63"/>
        <v>4.2161519490837236</v>
      </c>
      <c r="P262" s="6">
        <f t="shared" si="64"/>
        <v>17.775937257762482</v>
      </c>
      <c r="R262">
        <f t="shared" si="65"/>
        <v>32482.013377093215</v>
      </c>
      <c r="S262" s="6">
        <f t="shared" si="66"/>
        <v>4.239622906785371</v>
      </c>
      <c r="T262" s="6">
        <f t="shared" si="67"/>
        <v>17.97440239173924</v>
      </c>
      <c r="V262">
        <f t="shared" si="68"/>
        <v>32482.112688128254</v>
      </c>
      <c r="W262" s="6">
        <f t="shared" si="69"/>
        <v>4.1403118717462348</v>
      </c>
      <c r="X262" s="6">
        <f t="shared" si="70"/>
        <v>17.142182395322809</v>
      </c>
    </row>
    <row r="263" spans="1:24" x14ac:dyDescent="0.25">
      <c r="A263">
        <v>32617.092000000001</v>
      </c>
      <c r="B263">
        <v>1</v>
      </c>
      <c r="C263">
        <f t="shared" si="56"/>
        <v>2</v>
      </c>
      <c r="D263">
        <v>1</v>
      </c>
      <c r="E263">
        <v>3.5</v>
      </c>
      <c r="F263">
        <v>3.5</v>
      </c>
      <c r="G263" s="8">
        <f t="shared" ref="G263:G280" si="71">INDEX($I$145:$I$149,MATCH($F263,$E$145:$E$149,0))-INDEX($I$142:$I$144,MATCH($E263,$E$142:$E$144,0))</f>
        <v>-0.17142857142857143</v>
      </c>
      <c r="H263" s="8">
        <f t="shared" ref="H263:H280" si="72">INDEX($H$246:$H$250,MATCH($F263,$E$246:$E$250,0))-INDEX($H$243:$H$245,MATCH($E263,$E$243:$E$245,0))</f>
        <v>-2</v>
      </c>
      <c r="J263" s="6">
        <f t="shared" si="59"/>
        <v>32620.399777360024</v>
      </c>
      <c r="K263" s="6">
        <f t="shared" si="60"/>
        <v>-3.307777360023465</v>
      </c>
      <c r="L263" s="6">
        <f t="shared" si="61"/>
        <v>10.941391063483804</v>
      </c>
      <c r="N263">
        <f t="shared" si="62"/>
        <v>32620.415261539853</v>
      </c>
      <c r="O263" s="6">
        <f t="shared" si="63"/>
        <v>-3.3232615398519556</v>
      </c>
      <c r="P263" s="6">
        <f t="shared" si="64"/>
        <v>11.04406726225919</v>
      </c>
      <c r="R263">
        <f t="shared" si="65"/>
        <v>32620.444263198737</v>
      </c>
      <c r="S263" s="6">
        <f t="shared" si="66"/>
        <v>-3.3522631987361819</v>
      </c>
      <c r="T263" s="6">
        <f t="shared" si="67"/>
        <v>11.237668553600939</v>
      </c>
      <c r="V263">
        <f t="shared" si="68"/>
        <v>32620.514743049353</v>
      </c>
      <c r="W263" s="6">
        <f t="shared" si="69"/>
        <v>-3.4227430493519932</v>
      </c>
      <c r="X263" s="6">
        <f t="shared" si="70"/>
        <v>11.715169981887382</v>
      </c>
    </row>
    <row r="264" spans="1:24" x14ac:dyDescent="0.25">
      <c r="A264">
        <v>32710.379000000001</v>
      </c>
      <c r="B264">
        <v>1</v>
      </c>
      <c r="C264">
        <f t="shared" si="56"/>
        <v>2</v>
      </c>
      <c r="D264">
        <v>0</v>
      </c>
      <c r="E264">
        <v>1.5</v>
      </c>
      <c r="F264">
        <v>2.5</v>
      </c>
      <c r="G264" s="8">
        <f t="shared" si="71"/>
        <v>-0.21142857142857144</v>
      </c>
      <c r="H264" s="8">
        <f t="shared" si="72"/>
        <v>0.5</v>
      </c>
      <c r="J264" s="6">
        <f t="shared" si="59"/>
        <v>32707.849032197493</v>
      </c>
      <c r="K264" s="6">
        <f t="shared" si="60"/>
        <v>2.5299678025075991</v>
      </c>
      <c r="L264" s="6">
        <f t="shared" si="61"/>
        <v>6.4007370817251301</v>
      </c>
      <c r="N264">
        <f t="shared" si="62"/>
        <v>32707.842561371381</v>
      </c>
      <c r="O264" s="6">
        <f t="shared" si="63"/>
        <v>2.5364386286200897</v>
      </c>
      <c r="P264" s="6">
        <f t="shared" si="64"/>
        <v>6.4335209167561613</v>
      </c>
      <c r="R264">
        <f t="shared" si="65"/>
        <v>32707.328862053851</v>
      </c>
      <c r="S264" s="6">
        <f t="shared" si="66"/>
        <v>3.0501379461493343</v>
      </c>
      <c r="T264" s="6">
        <f t="shared" si="67"/>
        <v>9.3033414905400793</v>
      </c>
      <c r="V264">
        <f t="shared" si="68"/>
        <v>32707.297132596657</v>
      </c>
      <c r="W264" s="6">
        <f t="shared" si="69"/>
        <v>3.0818674033434945</v>
      </c>
      <c r="X264" s="6">
        <f t="shared" si="70"/>
        <v>9.4979066917911741</v>
      </c>
    </row>
    <row r="265" spans="1:24" x14ac:dyDescent="0.25">
      <c r="A265">
        <v>32798.091999999997</v>
      </c>
      <c r="B265">
        <v>1</v>
      </c>
      <c r="C265">
        <f t="shared" si="56"/>
        <v>2</v>
      </c>
      <c r="D265">
        <v>1</v>
      </c>
      <c r="E265">
        <v>3.5</v>
      </c>
      <c r="F265">
        <v>2.5</v>
      </c>
      <c r="G265" s="8">
        <f t="shared" si="71"/>
        <v>-0.12142857142857143</v>
      </c>
      <c r="H265" s="8">
        <f t="shared" si="72"/>
        <v>-5.5</v>
      </c>
      <c r="J265" s="6">
        <f t="shared" si="59"/>
        <v>32793.56719304993</v>
      </c>
      <c r="K265" s="6">
        <f t="shared" si="60"/>
        <v>4.5248069500667043</v>
      </c>
      <c r="L265" s="6">
        <f t="shared" si="61"/>
        <v>20.473877935371952</v>
      </c>
      <c r="N265">
        <f t="shared" si="62"/>
        <v>32793.573609386222</v>
      </c>
      <c r="O265" s="6">
        <f t="shared" si="63"/>
        <v>4.5183906137754093</v>
      </c>
      <c r="P265" s="6">
        <f t="shared" si="64"/>
        <v>20.41585373865372</v>
      </c>
      <c r="R265">
        <f t="shared" si="65"/>
        <v>32793.680123276477</v>
      </c>
      <c r="S265" s="6">
        <f t="shared" si="66"/>
        <v>4.4118767235195264</v>
      </c>
      <c r="T265" s="6">
        <f t="shared" si="67"/>
        <v>19.464656223533392</v>
      </c>
      <c r="V265">
        <f t="shared" si="68"/>
        <v>32793.709756653334</v>
      </c>
      <c r="W265" s="6">
        <f t="shared" si="69"/>
        <v>4.3822433466630173</v>
      </c>
      <c r="X265" s="6">
        <f t="shared" si="70"/>
        <v>19.204056749372281</v>
      </c>
    </row>
    <row r="266" spans="1:24" x14ac:dyDescent="0.25">
      <c r="A266">
        <v>32841.364000000001</v>
      </c>
      <c r="B266">
        <v>1</v>
      </c>
      <c r="C266">
        <f t="shared" si="56"/>
        <v>2</v>
      </c>
      <c r="D266">
        <v>0</v>
      </c>
      <c r="E266">
        <v>3.5</v>
      </c>
      <c r="F266">
        <v>3.5</v>
      </c>
      <c r="G266" s="8">
        <f t="shared" si="71"/>
        <v>-0.17142857142857143</v>
      </c>
      <c r="H266" s="8">
        <f t="shared" si="72"/>
        <v>-2</v>
      </c>
      <c r="J266" s="6">
        <f t="shared" si="59"/>
        <v>32846.23384392001</v>
      </c>
      <c r="K266" s="6">
        <f t="shared" si="60"/>
        <v>-4.8698439200088615</v>
      </c>
      <c r="L266" s="6">
        <f t="shared" si="61"/>
        <v>23.715379805247274</v>
      </c>
      <c r="N266">
        <f t="shared" si="62"/>
        <v>32846.220974860313</v>
      </c>
      <c r="O266" s="6">
        <f t="shared" si="63"/>
        <v>-4.8569748603113112</v>
      </c>
      <c r="P266" s="6">
        <f t="shared" si="64"/>
        <v>23.590204793696081</v>
      </c>
      <c r="R266">
        <f t="shared" si="65"/>
        <v>32845.759748159377</v>
      </c>
      <c r="S266" s="6">
        <f t="shared" si="66"/>
        <v>-4.3957481593752163</v>
      </c>
      <c r="T266" s="6">
        <f t="shared" si="67"/>
        <v>19.322601880650602</v>
      </c>
      <c r="V266">
        <f t="shared" si="68"/>
        <v>32845.699187517755</v>
      </c>
      <c r="W266" s="6">
        <f t="shared" si="69"/>
        <v>-4.3351875177540933</v>
      </c>
      <c r="X266" s="6">
        <f t="shared" si="70"/>
        <v>18.793850814090895</v>
      </c>
    </row>
    <row r="267" spans="1:24" x14ac:dyDescent="0.25">
      <c r="A267">
        <v>32969.042999999998</v>
      </c>
      <c r="B267">
        <v>1</v>
      </c>
      <c r="C267">
        <f t="shared" si="56"/>
        <v>2</v>
      </c>
      <c r="D267">
        <v>1</v>
      </c>
      <c r="E267">
        <v>1.5</v>
      </c>
      <c r="F267">
        <v>1.5</v>
      </c>
      <c r="G267" s="8">
        <f t="shared" si="71"/>
        <v>-6.8571428571428589E-2</v>
      </c>
      <c r="H267" s="8">
        <f t="shared" si="72"/>
        <v>-2</v>
      </c>
      <c r="J267" s="6">
        <f t="shared" si="59"/>
        <v>32973.05098973072</v>
      </c>
      <c r="K267" s="6">
        <f t="shared" si="60"/>
        <v>-4.0079897307223291</v>
      </c>
      <c r="L267" s="6">
        <f t="shared" si="61"/>
        <v>16.063981681575648</v>
      </c>
      <c r="N267">
        <f t="shared" si="62"/>
        <v>32973.068365050902</v>
      </c>
      <c r="O267" s="6">
        <f t="shared" si="63"/>
        <v>-4.0253650509039289</v>
      </c>
      <c r="P267" s="6">
        <f t="shared" si="64"/>
        <v>16.203563793038789</v>
      </c>
      <c r="R267">
        <f t="shared" si="65"/>
        <v>32973.027928398536</v>
      </c>
      <c r="S267" s="6">
        <f t="shared" si="66"/>
        <v>-3.9849283985386137</v>
      </c>
      <c r="T267" s="6">
        <f t="shared" si="67"/>
        <v>15.879654341479521</v>
      </c>
      <c r="V267">
        <f t="shared" si="68"/>
        <v>32973.106685087711</v>
      </c>
      <c r="W267" s="6">
        <f t="shared" si="69"/>
        <v>-4.0636850877126562</v>
      </c>
      <c r="X267" s="6">
        <f t="shared" si="70"/>
        <v>16.513536492098218</v>
      </c>
    </row>
    <row r="268" spans="1:24" x14ac:dyDescent="0.25">
      <c r="A268">
        <v>33022.65</v>
      </c>
      <c r="B268">
        <v>1</v>
      </c>
      <c r="C268">
        <f t="shared" si="56"/>
        <v>2</v>
      </c>
      <c r="D268">
        <v>0</v>
      </c>
      <c r="E268">
        <v>3.5</v>
      </c>
      <c r="F268">
        <v>2.5</v>
      </c>
      <c r="G268" s="8">
        <f t="shared" si="71"/>
        <v>-0.12142857142857143</v>
      </c>
      <c r="H268" s="8">
        <f t="shared" si="72"/>
        <v>-5.5</v>
      </c>
      <c r="J268" s="6">
        <f t="shared" si="59"/>
        <v>33019.40125960992</v>
      </c>
      <c r="K268" s="6">
        <f t="shared" si="60"/>
        <v>3.2487403900813661</v>
      </c>
      <c r="L268" s="6">
        <f t="shared" si="61"/>
        <v>10.554314122146026</v>
      </c>
      <c r="N268">
        <f t="shared" si="62"/>
        <v>33019.379322706685</v>
      </c>
      <c r="O268" s="6">
        <f t="shared" si="63"/>
        <v>3.2706772933161119</v>
      </c>
      <c r="P268" s="6">
        <f t="shared" si="64"/>
        <v>10.697329957013608</v>
      </c>
      <c r="R268">
        <f t="shared" si="65"/>
        <v>33018.995608237114</v>
      </c>
      <c r="S268" s="6">
        <f t="shared" si="66"/>
        <v>3.6543917628878262</v>
      </c>
      <c r="T268" s="6">
        <f t="shared" si="67"/>
        <v>13.354579156662394</v>
      </c>
      <c r="V268">
        <f t="shared" si="68"/>
        <v>33018.894201121737</v>
      </c>
      <c r="W268" s="6">
        <f t="shared" si="69"/>
        <v>3.7557988782646134</v>
      </c>
      <c r="X268" s="6">
        <f t="shared" si="70"/>
        <v>14.106025213973728</v>
      </c>
    </row>
    <row r="269" spans="1:24" x14ac:dyDescent="0.25">
      <c r="A269">
        <v>33053.463000000003</v>
      </c>
      <c r="B269">
        <v>1</v>
      </c>
      <c r="C269">
        <f t="shared" si="56"/>
        <v>2</v>
      </c>
      <c r="D269">
        <v>2</v>
      </c>
      <c r="E269">
        <v>3.5</v>
      </c>
      <c r="F269">
        <v>4.5</v>
      </c>
      <c r="G269" s="8">
        <f t="shared" si="71"/>
        <v>2.1428571428571422E-2</v>
      </c>
      <c r="H269" s="8">
        <f t="shared" si="72"/>
        <v>2.5</v>
      </c>
      <c r="J269" s="6">
        <f t="shared" si="59"/>
        <v>33053.549921554062</v>
      </c>
      <c r="K269" s="6">
        <f t="shared" si="60"/>
        <v>-8.6921554058790207E-2</v>
      </c>
      <c r="L269" s="6">
        <f t="shared" si="61"/>
        <v>7.5553565599951883E-3</v>
      </c>
      <c r="N269">
        <f t="shared" si="62"/>
        <v>33053.463000002077</v>
      </c>
      <c r="O269" s="6">
        <f t="shared" si="63"/>
        <v>-2.0736479200422764E-9</v>
      </c>
      <c r="P269" s="6">
        <f t="shared" si="64"/>
        <v>4.3000156962956591E-18</v>
      </c>
      <c r="R269">
        <f t="shared" si="65"/>
        <v>33053.856121137636</v>
      </c>
      <c r="S269" s="6">
        <f t="shared" si="66"/>
        <v>-0.39312113763298839</v>
      </c>
      <c r="T269" s="6">
        <f t="shared" si="67"/>
        <v>0.15454422885385499</v>
      </c>
      <c r="V269">
        <f t="shared" si="68"/>
        <v>33053.462999990857</v>
      </c>
      <c r="W269" s="6">
        <f t="shared" si="69"/>
        <v>9.1458787210285664E-9</v>
      </c>
      <c r="X269" s="6">
        <f t="shared" si="70"/>
        <v>8.3647097579763125E-17</v>
      </c>
    </row>
    <row r="270" spans="1:24" x14ac:dyDescent="0.25">
      <c r="A270">
        <v>33194.004000000001</v>
      </c>
      <c r="B270">
        <v>1</v>
      </c>
      <c r="C270">
        <f t="shared" si="56"/>
        <v>2</v>
      </c>
      <c r="D270">
        <v>0</v>
      </c>
      <c r="E270">
        <v>1.5</v>
      </c>
      <c r="F270">
        <v>1.5</v>
      </c>
      <c r="G270" s="8">
        <f t="shared" si="71"/>
        <v>-6.8571428571428589E-2</v>
      </c>
      <c r="H270" s="8">
        <f t="shared" si="72"/>
        <v>-2</v>
      </c>
      <c r="J270" s="6">
        <f t="shared" si="59"/>
        <v>33198.88505629071</v>
      </c>
      <c r="K270" s="6">
        <f t="shared" si="60"/>
        <v>-4.881056290709239</v>
      </c>
      <c r="L270" s="6">
        <f t="shared" si="61"/>
        <v>23.824710513072233</v>
      </c>
      <c r="N270">
        <f t="shared" si="62"/>
        <v>33198.874078371366</v>
      </c>
      <c r="O270" s="6">
        <f t="shared" si="63"/>
        <v>-4.8700783713647979</v>
      </c>
      <c r="P270" s="6">
        <f t="shared" si="64"/>
        <v>23.717663343235202</v>
      </c>
      <c r="R270">
        <f t="shared" si="65"/>
        <v>33198.343413359173</v>
      </c>
      <c r="S270" s="6">
        <f t="shared" si="66"/>
        <v>-4.3394133591718855</v>
      </c>
      <c r="T270" s="6">
        <f t="shared" si="67"/>
        <v>18.830508301759426</v>
      </c>
      <c r="V270">
        <f t="shared" si="68"/>
        <v>33198.291129556113</v>
      </c>
      <c r="W270" s="6">
        <f t="shared" si="69"/>
        <v>-4.2871295561126317</v>
      </c>
      <c r="X270" s="6">
        <f t="shared" si="70"/>
        <v>18.379479830894489</v>
      </c>
    </row>
    <row r="271" spans="1:24" x14ac:dyDescent="0.25">
      <c r="A271">
        <v>33279.544999999998</v>
      </c>
      <c r="B271">
        <v>1</v>
      </c>
      <c r="C271">
        <f t="shared" si="56"/>
        <v>2</v>
      </c>
      <c r="D271">
        <v>1</v>
      </c>
      <c r="E271">
        <v>3.5</v>
      </c>
      <c r="F271">
        <v>4.5</v>
      </c>
      <c r="G271" s="8">
        <f t="shared" si="71"/>
        <v>2.1428571428571422E-2</v>
      </c>
      <c r="H271" s="8">
        <f t="shared" si="72"/>
        <v>2.5</v>
      </c>
      <c r="J271" s="6">
        <f t="shared" si="59"/>
        <v>33279.383988114045</v>
      </c>
      <c r="K271" s="6">
        <f t="shared" si="60"/>
        <v>0.16101188595348503</v>
      </c>
      <c r="L271" s="6">
        <f t="shared" si="61"/>
        <v>2.5924827418298071E-2</v>
      </c>
      <c r="N271">
        <f t="shared" si="62"/>
        <v>33279.415858800712</v>
      </c>
      <c r="O271" s="6">
        <f t="shared" si="63"/>
        <v>0.1291411992860958</v>
      </c>
      <c r="P271" s="6">
        <f t="shared" si="64"/>
        <v>1.667744935305111E-2</v>
      </c>
      <c r="R271">
        <f t="shared" si="65"/>
        <v>33279.171606098273</v>
      </c>
      <c r="S271" s="6">
        <f t="shared" si="66"/>
        <v>0.3733939017256489</v>
      </c>
      <c r="T271" s="6">
        <f t="shared" si="67"/>
        <v>0.13942300584590356</v>
      </c>
      <c r="V271">
        <f t="shared" si="68"/>
        <v>33279.315294940148</v>
      </c>
      <c r="W271" s="6">
        <f t="shared" si="69"/>
        <v>0.22970505984994816</v>
      </c>
      <c r="X271" s="6">
        <f t="shared" si="70"/>
        <v>5.2764414520668268E-2</v>
      </c>
    </row>
    <row r="272" spans="1:24" x14ac:dyDescent="0.25">
      <c r="A272">
        <v>33337.071000000004</v>
      </c>
      <c r="B272">
        <v>1</v>
      </c>
      <c r="C272">
        <f t="shared" si="56"/>
        <v>2</v>
      </c>
      <c r="D272">
        <v>1</v>
      </c>
      <c r="E272">
        <v>2.5</v>
      </c>
      <c r="F272">
        <v>3.5</v>
      </c>
      <c r="G272" s="8">
        <f t="shared" si="71"/>
        <v>3.8571428571428576E-2</v>
      </c>
      <c r="H272" s="8">
        <f t="shared" si="72"/>
        <v>1.5</v>
      </c>
      <c r="J272" s="6">
        <f t="shared" si="59"/>
        <v>33338.656259607174</v>
      </c>
      <c r="K272" s="6">
        <f t="shared" si="60"/>
        <v>-1.5852596071708831</v>
      </c>
      <c r="L272" s="6">
        <f t="shared" si="61"/>
        <v>2.5130480221275824</v>
      </c>
      <c r="N272">
        <f t="shared" si="62"/>
        <v>33338.685592013077</v>
      </c>
      <c r="O272" s="6">
        <f t="shared" si="63"/>
        <v>-1.6145920130729792</v>
      </c>
      <c r="P272" s="6">
        <f t="shared" si="64"/>
        <v>2.6069073686790554</v>
      </c>
      <c r="R272">
        <f t="shared" si="65"/>
        <v>33338.461556820483</v>
      </c>
      <c r="S272" s="6">
        <f t="shared" si="66"/>
        <v>-1.3905568204791052</v>
      </c>
      <c r="T272" s="6">
        <f t="shared" si="67"/>
        <v>1.9336482709809584</v>
      </c>
      <c r="V272">
        <f t="shared" si="68"/>
        <v>33338.593805153461</v>
      </c>
      <c r="W272" s="6">
        <f t="shared" si="69"/>
        <v>-1.5228051534577389</v>
      </c>
      <c r="X272" s="6">
        <f t="shared" si="70"/>
        <v>2.3189355353974479</v>
      </c>
    </row>
    <row r="273" spans="1:24" x14ac:dyDescent="0.25">
      <c r="A273">
        <v>33410.557999999997</v>
      </c>
      <c r="B273">
        <v>1</v>
      </c>
      <c r="C273">
        <f t="shared" si="56"/>
        <v>2</v>
      </c>
      <c r="D273">
        <v>1</v>
      </c>
      <c r="E273">
        <v>1.5</v>
      </c>
      <c r="F273">
        <v>0.5</v>
      </c>
      <c r="G273" s="8">
        <f t="shared" si="71"/>
        <v>0.06</v>
      </c>
      <c r="H273" s="8">
        <f t="shared" si="72"/>
        <v>-3.5</v>
      </c>
      <c r="J273" s="6">
        <f t="shared" si="59"/>
        <v>33414.610609341122</v>
      </c>
      <c r="K273" s="6">
        <f t="shared" si="60"/>
        <v>-4.0526093411244801</v>
      </c>
      <c r="L273" s="6">
        <f t="shared" si="61"/>
        <v>16.423642471769394</v>
      </c>
      <c r="N273">
        <f t="shared" si="62"/>
        <v>33414.626068380494</v>
      </c>
      <c r="O273" s="6">
        <f t="shared" si="63"/>
        <v>-4.0680683804966975</v>
      </c>
      <c r="P273" s="6">
        <f t="shared" si="64"/>
        <v>16.549180348397023</v>
      </c>
      <c r="R273">
        <f t="shared" si="65"/>
        <v>33414.546519681644</v>
      </c>
      <c r="S273" s="6">
        <f t="shared" si="66"/>
        <v>-3.9885196816467214</v>
      </c>
      <c r="T273" s="6">
        <f t="shared" si="67"/>
        <v>15.908289250883264</v>
      </c>
      <c r="V273">
        <f t="shared" si="68"/>
        <v>33414.616392446034</v>
      </c>
      <c r="W273" s="6">
        <f t="shared" si="69"/>
        <v>-4.0583924460370326</v>
      </c>
      <c r="X273" s="6">
        <f t="shared" si="70"/>
        <v>16.470549246050449</v>
      </c>
    </row>
    <row r="274" spans="1:24" x14ac:dyDescent="0.25">
      <c r="A274">
        <v>33504.917999999998</v>
      </c>
      <c r="B274">
        <v>1</v>
      </c>
      <c r="C274">
        <f t="shared" si="56"/>
        <v>2</v>
      </c>
      <c r="D274">
        <v>0</v>
      </c>
      <c r="E274">
        <v>3.5</v>
      </c>
      <c r="F274">
        <v>4.5</v>
      </c>
      <c r="G274" s="8">
        <f t="shared" si="71"/>
        <v>2.1428571428571422E-2</v>
      </c>
      <c r="H274" s="8">
        <f t="shared" si="72"/>
        <v>2.5</v>
      </c>
      <c r="J274" s="6">
        <f t="shared" si="59"/>
        <v>33505.218054674035</v>
      </c>
      <c r="K274" s="6">
        <f t="shared" si="60"/>
        <v>-0.30005467403680086</v>
      </c>
      <c r="L274" s="6">
        <f t="shared" si="61"/>
        <v>9.0032807411330823E-2</v>
      </c>
      <c r="N274">
        <f t="shared" si="62"/>
        <v>33505.221572121176</v>
      </c>
      <c r="O274" s="6">
        <f t="shared" si="63"/>
        <v>-0.30357212117814925</v>
      </c>
      <c r="P274" s="6">
        <f t="shared" si="64"/>
        <v>9.2156032756600934E-2</v>
      </c>
      <c r="R274">
        <f t="shared" si="65"/>
        <v>33504.487091058909</v>
      </c>
      <c r="S274" s="6">
        <f t="shared" si="66"/>
        <v>0.43090894108900102</v>
      </c>
      <c r="T274" s="6">
        <f t="shared" si="67"/>
        <v>0.18568251551044415</v>
      </c>
      <c r="V274">
        <f t="shared" si="68"/>
        <v>33504.499739408551</v>
      </c>
      <c r="W274" s="6">
        <f t="shared" si="69"/>
        <v>0.41826059144659666</v>
      </c>
      <c r="X274" s="6">
        <f t="shared" si="70"/>
        <v>0.17494192235725686</v>
      </c>
    </row>
    <row r="275" spans="1:24" x14ac:dyDescent="0.25">
      <c r="A275">
        <v>33518.038</v>
      </c>
      <c r="B275">
        <v>1</v>
      </c>
      <c r="C275">
        <f t="shared" si="56"/>
        <v>2</v>
      </c>
      <c r="D275">
        <v>1</v>
      </c>
      <c r="E275">
        <v>2.5</v>
      </c>
      <c r="F275">
        <v>2.5</v>
      </c>
      <c r="G275" s="8">
        <f t="shared" si="71"/>
        <v>8.8571428571428579E-2</v>
      </c>
      <c r="H275" s="8">
        <f t="shared" si="72"/>
        <v>-2</v>
      </c>
      <c r="J275" s="6">
        <f t="shared" si="59"/>
        <v>33511.823675297077</v>
      </c>
      <c r="K275" s="6">
        <f t="shared" si="60"/>
        <v>6.2143247029234772</v>
      </c>
      <c r="L275" s="6">
        <f t="shared" si="61"/>
        <v>38.617831513364962</v>
      </c>
      <c r="N275">
        <f t="shared" si="62"/>
        <v>33511.843939859449</v>
      </c>
      <c r="O275" s="6">
        <f t="shared" si="63"/>
        <v>6.1940601405513007</v>
      </c>
      <c r="P275" s="6">
        <f t="shared" si="64"/>
        <v>38.366381024766397</v>
      </c>
      <c r="R275">
        <f t="shared" si="65"/>
        <v>33511.697416898234</v>
      </c>
      <c r="S275" s="6">
        <f t="shared" si="66"/>
        <v>6.3405831017662422</v>
      </c>
      <c r="T275" s="6">
        <f t="shared" si="67"/>
        <v>40.202994070403619</v>
      </c>
      <c r="V275">
        <f t="shared" si="68"/>
        <v>33511.788818757428</v>
      </c>
      <c r="W275" s="6">
        <f t="shared" si="69"/>
        <v>6.2491812425723765</v>
      </c>
      <c r="X275" s="6">
        <f t="shared" si="70"/>
        <v>39.052266202518432</v>
      </c>
    </row>
    <row r="276" spans="1:24" x14ac:dyDescent="0.25">
      <c r="A276">
        <v>33562.582999999999</v>
      </c>
      <c r="B276">
        <v>1</v>
      </c>
      <c r="C276">
        <f t="shared" si="56"/>
        <v>2</v>
      </c>
      <c r="D276">
        <v>0</v>
      </c>
      <c r="E276">
        <v>2.5</v>
      </c>
      <c r="F276">
        <v>3.5</v>
      </c>
      <c r="G276" s="8">
        <f t="shared" si="71"/>
        <v>3.8571428571428576E-2</v>
      </c>
      <c r="H276" s="8">
        <f t="shared" si="72"/>
        <v>1.5</v>
      </c>
      <c r="J276" s="6">
        <f t="shared" si="59"/>
        <v>33564.490326167164</v>
      </c>
      <c r="K276" s="6">
        <f t="shared" si="60"/>
        <v>-1.9073261671655928</v>
      </c>
      <c r="L276" s="6">
        <f t="shared" si="61"/>
        <v>3.6378931079545906</v>
      </c>
      <c r="N276">
        <f t="shared" si="62"/>
        <v>33564.49130533354</v>
      </c>
      <c r="O276" s="6">
        <f t="shared" si="63"/>
        <v>-1.908305333541648</v>
      </c>
      <c r="P276" s="6">
        <f t="shared" si="64"/>
        <v>3.6416292460235002</v>
      </c>
      <c r="R276">
        <f t="shared" si="65"/>
        <v>33563.777041781119</v>
      </c>
      <c r="S276" s="6">
        <f t="shared" si="66"/>
        <v>-1.1940417811201769</v>
      </c>
      <c r="T276" s="6">
        <f t="shared" si="67"/>
        <v>1.4257357750606445</v>
      </c>
      <c r="V276">
        <f t="shared" si="68"/>
        <v>33563.778249621864</v>
      </c>
      <c r="W276" s="6">
        <f t="shared" si="69"/>
        <v>-1.1952496218655142</v>
      </c>
      <c r="X276" s="6">
        <f t="shared" si="70"/>
        <v>1.4286216585696547</v>
      </c>
    </row>
    <row r="277" spans="1:24" x14ac:dyDescent="0.25">
      <c r="A277">
        <v>33636.237000000001</v>
      </c>
      <c r="B277">
        <v>1</v>
      </c>
      <c r="C277">
        <f t="shared" si="56"/>
        <v>2</v>
      </c>
      <c r="D277">
        <v>0</v>
      </c>
      <c r="E277">
        <v>1.5</v>
      </c>
      <c r="F277">
        <v>0.5</v>
      </c>
      <c r="G277" s="8">
        <f t="shared" si="71"/>
        <v>0.06</v>
      </c>
      <c r="H277" s="8">
        <f t="shared" si="72"/>
        <v>-3.5</v>
      </c>
      <c r="J277" s="6">
        <f t="shared" si="59"/>
        <v>33640.444675901104</v>
      </c>
      <c r="K277" s="6">
        <f t="shared" si="60"/>
        <v>-4.2076759011033573</v>
      </c>
      <c r="L277" s="6">
        <f t="shared" si="61"/>
        <v>17.70453648872595</v>
      </c>
      <c r="N277">
        <f t="shared" si="62"/>
        <v>33640.431781700958</v>
      </c>
      <c r="O277" s="6">
        <f t="shared" si="63"/>
        <v>-4.1947817009568098</v>
      </c>
      <c r="P277" s="6">
        <f t="shared" si="64"/>
        <v>17.596193518682107</v>
      </c>
      <c r="R277">
        <f t="shared" si="65"/>
        <v>33639.86200464228</v>
      </c>
      <c r="S277" s="6">
        <f t="shared" si="66"/>
        <v>-3.6250046422792366</v>
      </c>
      <c r="T277" s="6">
        <f t="shared" si="67"/>
        <v>13.140658656546016</v>
      </c>
      <c r="V277">
        <f t="shared" si="68"/>
        <v>33639.800836914437</v>
      </c>
      <c r="W277" s="6">
        <f t="shared" si="69"/>
        <v>-3.5638369144362514</v>
      </c>
      <c r="X277" s="6">
        <f t="shared" si="70"/>
        <v>12.700933552698501</v>
      </c>
    </row>
    <row r="278" spans="1:24" x14ac:dyDescent="0.25">
      <c r="A278">
        <v>33743.724999999999</v>
      </c>
      <c r="B278">
        <v>1</v>
      </c>
      <c r="C278">
        <f t="shared" si="56"/>
        <v>2</v>
      </c>
      <c r="D278">
        <v>0</v>
      </c>
      <c r="E278">
        <v>2.5</v>
      </c>
      <c r="F278">
        <v>2.5</v>
      </c>
      <c r="G278" s="8">
        <f t="shared" si="71"/>
        <v>8.8571428571428579E-2</v>
      </c>
      <c r="H278" s="8">
        <f t="shared" si="72"/>
        <v>-2</v>
      </c>
      <c r="J278" s="6">
        <f t="shared" si="59"/>
        <v>33737.657741857067</v>
      </c>
      <c r="K278" s="6">
        <f t="shared" si="60"/>
        <v>6.0672581429316779</v>
      </c>
      <c r="L278" s="6">
        <f t="shared" si="61"/>
        <v>36.811621372970755</v>
      </c>
      <c r="N278">
        <f t="shared" si="62"/>
        <v>33737.649653179913</v>
      </c>
      <c r="O278" s="6">
        <f t="shared" si="63"/>
        <v>6.0753468200855423</v>
      </c>
      <c r="P278" s="6">
        <f t="shared" si="64"/>
        <v>36.909838984323507</v>
      </c>
      <c r="R278">
        <f t="shared" si="65"/>
        <v>33737.01290185887</v>
      </c>
      <c r="S278" s="6">
        <f t="shared" si="66"/>
        <v>6.7120981411280809</v>
      </c>
      <c r="T278" s="6">
        <f t="shared" si="67"/>
        <v>45.052261456135042</v>
      </c>
      <c r="V278">
        <f t="shared" si="68"/>
        <v>33736.973263225831</v>
      </c>
      <c r="W278" s="6">
        <f t="shared" si="69"/>
        <v>6.7517367741675116</v>
      </c>
      <c r="X278" s="6">
        <f t="shared" si="70"/>
        <v>45.585949467645918</v>
      </c>
    </row>
    <row r="279" spans="1:24" x14ac:dyDescent="0.25">
      <c r="A279">
        <v>34000.849000000002</v>
      </c>
      <c r="B279">
        <v>1</v>
      </c>
      <c r="C279">
        <f t="shared" si="56"/>
        <v>2</v>
      </c>
      <c r="D279">
        <v>1</v>
      </c>
      <c r="E279">
        <v>2.5</v>
      </c>
      <c r="F279">
        <v>1.5</v>
      </c>
      <c r="G279" s="8">
        <f t="shared" si="71"/>
        <v>0.23142857142857143</v>
      </c>
      <c r="H279" s="8">
        <f t="shared" si="72"/>
        <v>-4.5</v>
      </c>
      <c r="J279" s="6">
        <f t="shared" si="59"/>
        <v>34002.859699390297</v>
      </c>
      <c r="K279" s="6">
        <f t="shared" si="60"/>
        <v>-2.0106993902954855</v>
      </c>
      <c r="L279" s="6">
        <f t="shared" si="61"/>
        <v>4.0429120381346371</v>
      </c>
      <c r="N279">
        <f t="shared" si="62"/>
        <v>34002.87545685943</v>
      </c>
      <c r="O279" s="6">
        <f t="shared" si="63"/>
        <v>-2.0264568594284356</v>
      </c>
      <c r="P279" s="6">
        <f t="shared" si="64"/>
        <v>4.1065274031245584</v>
      </c>
      <c r="R279">
        <f t="shared" si="65"/>
        <v>34002.711968203548</v>
      </c>
      <c r="S279" s="6">
        <f t="shared" si="66"/>
        <v>-1.8629682035461883</v>
      </c>
      <c r="T279" s="6">
        <f t="shared" si="67"/>
        <v>3.470650527424112</v>
      </c>
      <c r="V279">
        <f t="shared" si="68"/>
        <v>34002.782815716891</v>
      </c>
      <c r="W279" s="6">
        <f t="shared" si="69"/>
        <v>-1.9338157168895123</v>
      </c>
      <c r="X279" s="6">
        <f t="shared" si="70"/>
        <v>3.7396432268888984</v>
      </c>
    </row>
    <row r="280" spans="1:24" x14ac:dyDescent="0.25">
      <c r="A280">
        <v>34227.341</v>
      </c>
      <c r="B280">
        <v>1</v>
      </c>
      <c r="C280">
        <f t="shared" si="56"/>
        <v>2</v>
      </c>
      <c r="D280">
        <v>0</v>
      </c>
      <c r="E280">
        <v>2.5</v>
      </c>
      <c r="F280">
        <v>1.5</v>
      </c>
      <c r="G280" s="8">
        <f t="shared" si="71"/>
        <v>0.23142857142857143</v>
      </c>
      <c r="H280" s="8">
        <f t="shared" si="72"/>
        <v>-4.5</v>
      </c>
      <c r="J280" s="6">
        <f t="shared" si="59"/>
        <v>34228.693765950287</v>
      </c>
      <c r="K280" s="6">
        <f t="shared" si="60"/>
        <v>-1.3527659502869938</v>
      </c>
      <c r="L280" s="6">
        <f t="shared" si="61"/>
        <v>1.8299757162558732</v>
      </c>
      <c r="N280">
        <f t="shared" si="62"/>
        <v>34228.681170179894</v>
      </c>
      <c r="O280" s="6">
        <f t="shared" si="63"/>
        <v>-1.340170179893903</v>
      </c>
      <c r="P280" s="6">
        <f t="shared" si="64"/>
        <v>1.7960561110768563</v>
      </c>
      <c r="R280">
        <f t="shared" si="65"/>
        <v>34228.027453164184</v>
      </c>
      <c r="S280" s="6">
        <f t="shared" si="66"/>
        <v>-0.68645316418405855</v>
      </c>
      <c r="T280" s="6">
        <f t="shared" si="67"/>
        <v>0.47121794661830607</v>
      </c>
      <c r="V280">
        <f t="shared" si="68"/>
        <v>34227.967260185294</v>
      </c>
      <c r="W280" s="6">
        <f t="shared" si="69"/>
        <v>-0.62626018529408611</v>
      </c>
      <c r="X280" s="6">
        <f t="shared" si="70"/>
        <v>0.39220181968458306</v>
      </c>
    </row>
    <row r="281" spans="1:24" x14ac:dyDescent="0.25">
      <c r="L281" s="6">
        <f>SUM(L259:L280)</f>
        <v>300.36997324546132</v>
      </c>
      <c r="P281" s="6">
        <f>SUM(P259:P280)</f>
        <v>300.3571831576723</v>
      </c>
      <c r="T281" s="6">
        <f>SUM(T259:T280)</f>
        <v>255.3097193519628</v>
      </c>
      <c r="X281" s="6">
        <f>SUM(X259:X280)</f>
        <v>255.04717275339104</v>
      </c>
    </row>
    <row r="282" spans="1:24" ht="18" x14ac:dyDescent="0.35">
      <c r="A282" t="s">
        <v>31</v>
      </c>
      <c r="J282">
        <v>8386.4771897387891</v>
      </c>
      <c r="N282">
        <v>8386.458848140901</v>
      </c>
      <c r="R282">
        <v>8388.9401897549924</v>
      </c>
      <c r="V282">
        <v>8388.8681204345321</v>
      </c>
    </row>
    <row r="283" spans="1:24" ht="18" x14ac:dyDescent="0.35">
      <c r="A283" t="s">
        <v>32</v>
      </c>
      <c r="J283">
        <v>56.458516639996517</v>
      </c>
      <c r="N283">
        <v>56.414641960574016</v>
      </c>
      <c r="R283">
        <v>56.328871240159003</v>
      </c>
      <c r="V283">
        <v>56.129148496876802</v>
      </c>
    </row>
    <row r="284" spans="1:24" ht="18" x14ac:dyDescent="0.35">
      <c r="A284" t="s">
        <v>33</v>
      </c>
      <c r="N284">
        <v>1.8393184771151282E-2</v>
      </c>
      <c r="V284">
        <v>8.3481310111520948E-2</v>
      </c>
    </row>
    <row r="285" spans="1:24" ht="18" x14ac:dyDescent="0.35">
      <c r="A285" t="s">
        <v>39</v>
      </c>
      <c r="R285">
        <v>0.67223996406866549</v>
      </c>
      <c r="V285">
        <v>0.67529076665098142</v>
      </c>
    </row>
    <row r="286" spans="1:24" x14ac:dyDescent="0.25">
      <c r="A286" t="s">
        <v>34</v>
      </c>
      <c r="J286">
        <v>-3428.5534536040527</v>
      </c>
      <c r="N286">
        <v>-3428.5718396907459</v>
      </c>
      <c r="R286">
        <v>-3427.8967449980382</v>
      </c>
      <c r="V286">
        <v>-3427.9772142618176</v>
      </c>
    </row>
    <row r="287" spans="1:24" x14ac:dyDescent="0.25">
      <c r="A287" t="s">
        <v>50</v>
      </c>
      <c r="J287">
        <v>-0.49706943134307408</v>
      </c>
      <c r="N287">
        <v>-0.49421596052280459</v>
      </c>
      <c r="R287">
        <v>-0.52600652224111999</v>
      </c>
      <c r="V287">
        <v>-0.5131865402517134</v>
      </c>
    </row>
  </sheetData>
  <sortState ref="A14:B34">
    <sortCondition ref="A1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2023-02-05T19:37:23Z</dcterms:modified>
</cp:coreProperties>
</file>