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filterPrivacy="1"/>
  <xr:revisionPtr revIDLastSave="0" documentId="13_ncr:1_{728344A3-4704-4AB4-B636-D740F4C8ABCE}" xr6:coauthVersionLast="36" xr6:coauthVersionMax="36" xr10:uidLastSave="{00000000-0000-0000-0000-000000000000}"/>
  <bookViews>
    <workbookView xWindow="0" yWindow="0" windowWidth="22260" windowHeight="12300" xr2:uid="{00000000-000D-0000-FFFF-FFFF00000000}"/>
  </bookViews>
  <sheets>
    <sheet name="Microwave" sheetId="3" r:id="rId1"/>
    <sheet name="FreqRatios" sheetId="4" r:id="rId2"/>
  </sheets>
  <definedNames>
    <definedName name="solver_adj" localSheetId="0" hidden="1">Microwave!$AC$105:$AC$108</definedName>
    <definedName name="solver_cvg" localSheetId="0" hidden="1">0.0000001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1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Microwave!$AE$104</definedName>
    <definedName name="solver_pre" localSheetId="0" hidden="1">0.00000001</definedName>
    <definedName name="solver_rbv" localSheetId="0" hidden="1">2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91029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3" l="1"/>
  <c r="B11" i="3"/>
  <c r="C20" i="4"/>
  <c r="D20" i="4"/>
  <c r="E20" i="4"/>
  <c r="F20" i="4"/>
  <c r="C21" i="4"/>
  <c r="D21" i="4"/>
  <c r="E21" i="4"/>
  <c r="F21" i="4"/>
  <c r="C22" i="4"/>
  <c r="D22" i="4"/>
  <c r="E22" i="4"/>
  <c r="F22" i="4"/>
  <c r="D19" i="4"/>
  <c r="E19" i="4"/>
  <c r="F19" i="4"/>
  <c r="C19" i="4"/>
  <c r="B4" i="4"/>
  <c r="C4" i="4"/>
  <c r="D4" i="4"/>
  <c r="E4" i="4"/>
  <c r="F4" i="4"/>
  <c r="G4" i="4"/>
  <c r="H4" i="4"/>
  <c r="I4" i="4"/>
  <c r="J4" i="4"/>
  <c r="K4" i="4"/>
  <c r="L4" i="4"/>
  <c r="M4" i="4"/>
  <c r="B5" i="4"/>
  <c r="C5" i="4"/>
  <c r="D5" i="4"/>
  <c r="E5" i="4"/>
  <c r="F5" i="4"/>
  <c r="G5" i="4"/>
  <c r="H5" i="4"/>
  <c r="I5" i="4"/>
  <c r="J5" i="4"/>
  <c r="K5" i="4"/>
  <c r="L5" i="4"/>
  <c r="M5" i="4"/>
  <c r="B6" i="4"/>
  <c r="C6" i="4"/>
  <c r="D6" i="4"/>
  <c r="E6" i="4"/>
  <c r="F6" i="4"/>
  <c r="G6" i="4"/>
  <c r="H6" i="4"/>
  <c r="I6" i="4"/>
  <c r="J6" i="4"/>
  <c r="K6" i="4"/>
  <c r="L6" i="4"/>
  <c r="M6" i="4"/>
  <c r="B7" i="4"/>
  <c r="C7" i="4"/>
  <c r="D7" i="4"/>
  <c r="E7" i="4"/>
  <c r="F7" i="4"/>
  <c r="G7" i="4"/>
  <c r="H7" i="4"/>
  <c r="I7" i="4"/>
  <c r="J7" i="4"/>
  <c r="K7" i="4"/>
  <c r="L7" i="4"/>
  <c r="M7" i="4"/>
  <c r="B8" i="4"/>
  <c r="C8" i="4"/>
  <c r="D8" i="4"/>
  <c r="E8" i="4"/>
  <c r="F8" i="4"/>
  <c r="G8" i="4"/>
  <c r="H8" i="4"/>
  <c r="I8" i="4"/>
  <c r="J8" i="4"/>
  <c r="K8" i="4"/>
  <c r="L8" i="4"/>
  <c r="M8" i="4"/>
  <c r="B9" i="4"/>
  <c r="C9" i="4"/>
  <c r="D9" i="4"/>
  <c r="E9" i="4"/>
  <c r="F9" i="4"/>
  <c r="G9" i="4"/>
  <c r="H9" i="4"/>
  <c r="I9" i="4"/>
  <c r="J9" i="4"/>
  <c r="K9" i="4"/>
  <c r="L9" i="4"/>
  <c r="M9" i="4"/>
  <c r="B10" i="4"/>
  <c r="C10" i="4"/>
  <c r="D10" i="4"/>
  <c r="E10" i="4"/>
  <c r="F10" i="4"/>
  <c r="G10" i="4"/>
  <c r="H10" i="4"/>
  <c r="I10" i="4"/>
  <c r="J10" i="4"/>
  <c r="K10" i="4"/>
  <c r="L10" i="4"/>
  <c r="M10" i="4"/>
  <c r="B11" i="4"/>
  <c r="C11" i="4"/>
  <c r="D11" i="4"/>
  <c r="E11" i="4"/>
  <c r="F11" i="4"/>
  <c r="G11" i="4"/>
  <c r="H11" i="4"/>
  <c r="I11" i="4"/>
  <c r="J11" i="4"/>
  <c r="K11" i="4"/>
  <c r="L11" i="4"/>
  <c r="M11" i="4"/>
  <c r="B12" i="4"/>
  <c r="C12" i="4"/>
  <c r="D12" i="4"/>
  <c r="E12" i="4"/>
  <c r="F12" i="4"/>
  <c r="G12" i="4"/>
  <c r="H12" i="4"/>
  <c r="I12" i="4"/>
  <c r="J12" i="4"/>
  <c r="K12" i="4"/>
  <c r="L12" i="4"/>
  <c r="M12" i="4"/>
  <c r="B13" i="4"/>
  <c r="C13" i="4"/>
  <c r="D13" i="4"/>
  <c r="E13" i="4"/>
  <c r="F13" i="4"/>
  <c r="G13" i="4"/>
  <c r="H13" i="4"/>
  <c r="I13" i="4"/>
  <c r="J13" i="4"/>
  <c r="K13" i="4"/>
  <c r="L13" i="4"/>
  <c r="M13" i="4"/>
  <c r="B14" i="4"/>
  <c r="C14" i="4"/>
  <c r="D14" i="4"/>
  <c r="E14" i="4"/>
  <c r="F14" i="4"/>
  <c r="G14" i="4"/>
  <c r="H14" i="4"/>
  <c r="I14" i="4"/>
  <c r="J14" i="4"/>
  <c r="K14" i="4"/>
  <c r="L14" i="4"/>
  <c r="M14" i="4"/>
  <c r="C3" i="4"/>
  <c r="D3" i="4"/>
  <c r="E3" i="4"/>
  <c r="F3" i="4"/>
  <c r="G3" i="4"/>
  <c r="H3" i="4"/>
  <c r="I3" i="4"/>
  <c r="J3" i="4"/>
  <c r="K3" i="4"/>
  <c r="L3" i="4"/>
  <c r="M3" i="4"/>
  <c r="B3" i="4"/>
  <c r="M127" i="3" l="1"/>
  <c r="F133" i="3"/>
  <c r="D133" i="3"/>
  <c r="B133" i="3"/>
  <c r="F132" i="3"/>
  <c r="D132" i="3"/>
  <c r="B132" i="3"/>
  <c r="F131" i="3"/>
  <c r="D131" i="3"/>
  <c r="B131" i="3"/>
  <c r="E130" i="3"/>
  <c r="F130" i="3" s="1"/>
  <c r="D130" i="3"/>
  <c r="B130" i="3"/>
  <c r="E127" i="3"/>
  <c r="C118" i="3"/>
  <c r="C117" i="3"/>
  <c r="C116" i="3"/>
  <c r="C115" i="3"/>
  <c r="C114" i="3"/>
  <c r="C113" i="3"/>
  <c r="C112" i="3"/>
  <c r="C103" i="3"/>
  <c r="C102" i="3"/>
  <c r="E102" i="3" s="1"/>
  <c r="F102" i="3" s="1"/>
  <c r="G102" i="3" s="1"/>
  <c r="C101" i="3"/>
  <c r="C100" i="3"/>
  <c r="E100" i="3" s="1"/>
  <c r="F100" i="3" s="1"/>
  <c r="G100" i="3" s="1"/>
  <c r="A92" i="3"/>
  <c r="D86" i="3"/>
  <c r="C86" i="3"/>
  <c r="C85" i="3"/>
  <c r="C82" i="3"/>
  <c r="D82" i="3" s="1"/>
  <c r="C81" i="3"/>
  <c r="D81" i="3" s="1"/>
  <c r="C80" i="3"/>
  <c r="D80" i="3" s="1"/>
  <c r="C79" i="3"/>
  <c r="D79" i="3" s="1"/>
  <c r="C78" i="3"/>
  <c r="D78" i="3" s="1"/>
  <c r="C77" i="3"/>
  <c r="D77" i="3" s="1"/>
  <c r="C76" i="3"/>
  <c r="D76" i="3" s="1"/>
  <c r="C75" i="3"/>
  <c r="D75" i="3" s="1"/>
  <c r="C74" i="3"/>
  <c r="D74" i="3" s="1"/>
  <c r="C73" i="3"/>
  <c r="D73" i="3" s="1"/>
  <c r="C72" i="3"/>
  <c r="D72" i="3" s="1"/>
  <c r="D68" i="3"/>
  <c r="C52" i="3"/>
  <c r="D52" i="3" s="1"/>
  <c r="C53" i="3"/>
  <c r="D53" i="3" s="1"/>
  <c r="C54" i="3"/>
  <c r="D54" i="3" s="1"/>
  <c r="C55" i="3"/>
  <c r="D55" i="3" s="1"/>
  <c r="C56" i="3"/>
  <c r="D56" i="3" s="1"/>
  <c r="C57" i="3"/>
  <c r="D57" i="3" s="1"/>
  <c r="C58" i="3"/>
  <c r="D58" i="3" s="1"/>
  <c r="C59" i="3"/>
  <c r="D59" i="3" s="1"/>
  <c r="C60" i="3"/>
  <c r="D60" i="3" s="1"/>
  <c r="C61" i="3"/>
  <c r="D61" i="3" s="1"/>
  <c r="C62" i="3"/>
  <c r="D62" i="3" s="1"/>
  <c r="C51" i="3"/>
  <c r="D51" i="3" s="1"/>
  <c r="A85" i="3" l="1"/>
  <c r="E115" i="3"/>
  <c r="F115" i="3" s="1"/>
  <c r="G115" i="3" s="1"/>
  <c r="G130" i="3"/>
  <c r="E101" i="3"/>
  <c r="F101" i="3" s="1"/>
  <c r="G101" i="3" s="1"/>
  <c r="E114" i="3"/>
  <c r="F114" i="3" s="1"/>
  <c r="G114" i="3" s="1"/>
  <c r="E103" i="3"/>
  <c r="F103" i="3" s="1"/>
  <c r="G103" i="3" s="1"/>
  <c r="G132" i="3"/>
  <c r="H132" i="3" s="1"/>
  <c r="I132" i="3" s="1"/>
  <c r="E117" i="3"/>
  <c r="F117" i="3" s="1"/>
  <c r="G117" i="3" s="1"/>
  <c r="E113" i="3"/>
  <c r="F113" i="3" s="1"/>
  <c r="G113" i="3" s="1"/>
  <c r="E112" i="3"/>
  <c r="F112" i="3" s="1"/>
  <c r="G112" i="3" s="1"/>
  <c r="G131" i="3"/>
  <c r="H131" i="3" s="1"/>
  <c r="I131" i="3" s="1"/>
  <c r="E116" i="3"/>
  <c r="F116" i="3" s="1"/>
  <c r="G116" i="3" s="1"/>
  <c r="E118" i="3"/>
  <c r="F118" i="3" s="1"/>
  <c r="G118" i="3" s="1"/>
  <c r="G133" i="3"/>
  <c r="H133" i="3" s="1"/>
  <c r="I133" i="3" s="1"/>
  <c r="H130" i="3"/>
  <c r="I130" i="3" s="1"/>
  <c r="B12" i="3"/>
  <c r="G104" i="3" l="1"/>
  <c r="M132" i="3"/>
  <c r="K115" i="3"/>
  <c r="AC115" i="3" s="1"/>
  <c r="AD115" i="3" s="1"/>
  <c r="AE115" i="3" s="1"/>
  <c r="K103" i="3"/>
  <c r="M103" i="3" s="1"/>
  <c r="N103" i="3" s="1"/>
  <c r="O103" i="3" s="1"/>
  <c r="K118" i="3"/>
  <c r="AC118" i="3" s="1"/>
  <c r="AD118" i="3" s="1"/>
  <c r="AE118" i="3" s="1"/>
  <c r="M131" i="3"/>
  <c r="K113" i="3"/>
  <c r="AC113" i="3" s="1"/>
  <c r="AD113" i="3" s="1"/>
  <c r="AE113" i="3" s="1"/>
  <c r="K116" i="3"/>
  <c r="AC116" i="3" s="1"/>
  <c r="AD116" i="3" s="1"/>
  <c r="AE116" i="3" s="1"/>
  <c r="K101" i="3"/>
  <c r="M101" i="3" s="1"/>
  <c r="N101" i="3" s="1"/>
  <c r="O101" i="3" s="1"/>
  <c r="M130" i="3"/>
  <c r="K112" i="3"/>
  <c r="AC112" i="3" s="1"/>
  <c r="AD112" i="3" s="1"/>
  <c r="AE112" i="3" s="1"/>
  <c r="K102" i="3"/>
  <c r="M102" i="3" s="1"/>
  <c r="N102" i="3" s="1"/>
  <c r="O102" i="3" s="1"/>
  <c r="K114" i="3"/>
  <c r="AC114" i="3" s="1"/>
  <c r="AD114" i="3" s="1"/>
  <c r="AE114" i="3" s="1"/>
  <c r="K117" i="3"/>
  <c r="AC117" i="3" s="1"/>
  <c r="AD117" i="3" s="1"/>
  <c r="AE117" i="3" s="1"/>
  <c r="K100" i="3"/>
  <c r="G119" i="3"/>
  <c r="C87" i="3"/>
  <c r="D87" i="3"/>
  <c r="B9" i="3"/>
  <c r="AE119" i="3" l="1"/>
  <c r="U116" i="3"/>
  <c r="V116" i="3" s="1"/>
  <c r="W116" i="3" s="1"/>
  <c r="Y116" i="3"/>
  <c r="Z116" i="3" s="1"/>
  <c r="AA116" i="3" s="1"/>
  <c r="U112" i="3"/>
  <c r="V112" i="3" s="1"/>
  <c r="W112" i="3" s="1"/>
  <c r="Q112" i="3"/>
  <c r="Y112" i="3"/>
  <c r="Z112" i="3" s="1"/>
  <c r="AA112" i="3" s="1"/>
  <c r="U113" i="3"/>
  <c r="Y113" i="3"/>
  <c r="Z113" i="3" s="1"/>
  <c r="AA113" i="3" s="1"/>
  <c r="Y115" i="3"/>
  <c r="Z115" i="3" s="1"/>
  <c r="AA115" i="3" s="1"/>
  <c r="U115" i="3"/>
  <c r="V115" i="3" s="1"/>
  <c r="W115" i="3" s="1"/>
  <c r="U117" i="3"/>
  <c r="V117" i="3" s="1"/>
  <c r="W117" i="3" s="1"/>
  <c r="Y117" i="3"/>
  <c r="Z117" i="3" s="1"/>
  <c r="AA117" i="3" s="1"/>
  <c r="Y114" i="3"/>
  <c r="Z114" i="3" s="1"/>
  <c r="AA114" i="3" s="1"/>
  <c r="U114" i="3"/>
  <c r="V114" i="3" s="1"/>
  <c r="W114" i="3" s="1"/>
  <c r="Y118" i="3"/>
  <c r="Z118" i="3" s="1"/>
  <c r="AA118" i="3" s="1"/>
  <c r="U118" i="3"/>
  <c r="V118" i="3" s="1"/>
  <c r="W118" i="3" s="1"/>
  <c r="Q114" i="3"/>
  <c r="R114" i="3" s="1"/>
  <c r="S114" i="3" s="1"/>
  <c r="M114" i="3"/>
  <c r="N114" i="3" s="1"/>
  <c r="O114" i="3" s="1"/>
  <c r="Q118" i="3"/>
  <c r="R118" i="3" s="1"/>
  <c r="S118" i="3" s="1"/>
  <c r="M118" i="3"/>
  <c r="N118" i="3" s="1"/>
  <c r="O118" i="3" s="1"/>
  <c r="M112" i="3"/>
  <c r="N112" i="3" s="1"/>
  <c r="O112" i="3" s="1"/>
  <c r="R112" i="3"/>
  <c r="S112" i="3" s="1"/>
  <c r="Q113" i="3"/>
  <c r="R113" i="3" s="1"/>
  <c r="S113" i="3" s="1"/>
  <c r="V113" i="3"/>
  <c r="W113" i="3" s="1"/>
  <c r="M113" i="3"/>
  <c r="N113" i="3" s="1"/>
  <c r="O113" i="3" s="1"/>
  <c r="M115" i="3"/>
  <c r="N115" i="3" s="1"/>
  <c r="O115" i="3" s="1"/>
  <c r="Q115" i="3"/>
  <c r="R115" i="3" s="1"/>
  <c r="S115" i="3" s="1"/>
  <c r="M116" i="3"/>
  <c r="N116" i="3" s="1"/>
  <c r="O116" i="3" s="1"/>
  <c r="Q116" i="3"/>
  <c r="R116" i="3" s="1"/>
  <c r="S116" i="3" s="1"/>
  <c r="Q117" i="3"/>
  <c r="R117" i="3" s="1"/>
  <c r="S117" i="3" s="1"/>
  <c r="M117" i="3"/>
  <c r="N117" i="3" s="1"/>
  <c r="O117" i="3" s="1"/>
  <c r="B86" i="3"/>
  <c r="B85" i="3"/>
  <c r="B87" i="3"/>
  <c r="AA119" i="3" l="1"/>
  <c r="W119" i="3"/>
  <c r="O119" i="3"/>
  <c r="S119" i="3"/>
  <c r="M100" i="3" l="1"/>
  <c r="N100" i="3" s="1"/>
  <c r="O100" i="3" s="1"/>
  <c r="O104" i="3" s="1"/>
</calcChain>
</file>

<file path=xl/sharedStrings.xml><?xml version="1.0" encoding="utf-8"?>
<sst xmlns="http://schemas.openxmlformats.org/spreadsheetml/2006/main" count="128" uniqueCount="63">
  <si>
    <t>MHz</t>
  </si>
  <si>
    <t>m</t>
  </si>
  <si>
    <t>unc</t>
  </si>
  <si>
    <t>nat ab (%)</t>
  </si>
  <si>
    <t>nuc spin</t>
  </si>
  <si>
    <r>
      <t>J=0</t>
    </r>
    <r>
      <rPr>
        <sz val="11"/>
        <color theme="1"/>
        <rFont val="Calibri"/>
        <family val="2"/>
      </rPr>
      <t>→</t>
    </r>
    <r>
      <rPr>
        <sz val="11"/>
        <color theme="1"/>
        <rFont val="Calibri"/>
        <family val="2"/>
        <scheme val="minor"/>
      </rPr>
      <t>1</t>
    </r>
  </si>
  <si>
    <t>79Br</t>
  </si>
  <si>
    <t>81Br</t>
  </si>
  <si>
    <t>From A. Honig, M. Mandel, M. L. Stitch, C. H. Townes, Phys. Rev., 96, 629-642 (1954)</t>
  </si>
  <si>
    <t>6Li</t>
  </si>
  <si>
    <t>7Li</t>
  </si>
  <si>
    <t>Estimated LiBr distance from XRD/ED correlations suggests these transitions are all J=0 from isotopomers</t>
  </si>
  <si>
    <t>J</t>
  </si>
  <si>
    <t>J+1</t>
  </si>
  <si>
    <t>2B</t>
  </si>
  <si>
    <t>Species1</t>
  </si>
  <si>
    <t>"Species2"</t>
  </si>
  <si>
    <r>
      <rPr>
        <vertAlign val="super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>Li</t>
    </r>
    <r>
      <rPr>
        <vertAlign val="superscript"/>
        <sz val="11"/>
        <color theme="1"/>
        <rFont val="Calibri"/>
        <family val="2"/>
        <scheme val="minor"/>
      </rPr>
      <t>79</t>
    </r>
    <r>
      <rPr>
        <sz val="11"/>
        <color theme="1"/>
        <rFont val="Calibri"/>
        <family val="2"/>
        <scheme val="minor"/>
      </rPr>
      <t xml:space="preserve">Br or </t>
    </r>
    <r>
      <rPr>
        <vertAlign val="super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>Li</t>
    </r>
    <r>
      <rPr>
        <vertAlign val="superscript"/>
        <sz val="11"/>
        <color theme="1"/>
        <rFont val="Calibri"/>
        <family val="2"/>
        <scheme val="minor"/>
      </rPr>
      <t>81</t>
    </r>
    <r>
      <rPr>
        <sz val="11"/>
        <color theme="1"/>
        <rFont val="Calibri"/>
        <family val="2"/>
        <scheme val="minor"/>
      </rPr>
      <t>Br</t>
    </r>
  </si>
  <si>
    <r>
      <rPr>
        <vertAlign val="superscript"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>Li</t>
    </r>
    <r>
      <rPr>
        <vertAlign val="superscript"/>
        <sz val="11"/>
        <color theme="1"/>
        <rFont val="Calibri"/>
        <family val="2"/>
        <scheme val="minor"/>
      </rPr>
      <t>79</t>
    </r>
    <r>
      <rPr>
        <sz val="11"/>
        <color theme="1"/>
        <rFont val="Calibri"/>
        <family val="2"/>
        <scheme val="minor"/>
      </rPr>
      <t xml:space="preserve">Br and/or </t>
    </r>
    <r>
      <rPr>
        <vertAlign val="superscript"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>Li</t>
    </r>
    <r>
      <rPr>
        <vertAlign val="superscript"/>
        <sz val="11"/>
        <color theme="1"/>
        <rFont val="Calibri"/>
        <family val="2"/>
        <scheme val="minor"/>
      </rPr>
      <t>81</t>
    </r>
    <r>
      <rPr>
        <sz val="11"/>
        <color theme="1"/>
        <rFont val="Calibri"/>
        <family val="2"/>
        <scheme val="minor"/>
      </rPr>
      <t>Br</t>
    </r>
  </si>
  <si>
    <t>2B ratio</t>
  </si>
  <si>
    <r>
      <t xml:space="preserve">μ ratios to </t>
    </r>
    <r>
      <rPr>
        <vertAlign val="superscript"/>
        <sz val="11"/>
        <color theme="1"/>
        <rFont val="Calibri"/>
        <family val="2"/>
      </rPr>
      <t>6</t>
    </r>
    <r>
      <rPr>
        <sz val="11"/>
        <color theme="1"/>
        <rFont val="Calibri"/>
        <family val="2"/>
      </rPr>
      <t>Li</t>
    </r>
    <r>
      <rPr>
        <vertAlign val="superscript"/>
        <sz val="11"/>
        <color theme="1"/>
        <rFont val="Calibri"/>
        <family val="2"/>
      </rPr>
      <t>79</t>
    </r>
    <r>
      <rPr>
        <sz val="11"/>
        <color theme="1"/>
        <rFont val="Calibri"/>
        <family val="2"/>
      </rPr>
      <t>Br</t>
    </r>
  </si>
  <si>
    <r>
      <t xml:space="preserve">μ ratios to </t>
    </r>
    <r>
      <rPr>
        <vertAlign val="superscript"/>
        <sz val="11"/>
        <color theme="1"/>
        <rFont val="Calibri"/>
        <family val="2"/>
      </rPr>
      <t>6</t>
    </r>
    <r>
      <rPr>
        <sz val="11"/>
        <color theme="1"/>
        <rFont val="Calibri"/>
        <family val="2"/>
      </rPr>
      <t>Li</t>
    </r>
    <r>
      <rPr>
        <vertAlign val="superscript"/>
        <sz val="11"/>
        <color theme="1"/>
        <rFont val="Calibri"/>
        <family val="2"/>
      </rPr>
      <t>81</t>
    </r>
    <r>
      <rPr>
        <sz val="11"/>
        <color theme="1"/>
        <rFont val="Calibri"/>
        <family val="2"/>
      </rPr>
      <t>Br</t>
    </r>
  </si>
  <si>
    <r>
      <t xml:space="preserve">Based on ratios, Species 1 is most likely  </t>
    </r>
    <r>
      <rPr>
        <vertAlign val="super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>Li</t>
    </r>
    <r>
      <rPr>
        <vertAlign val="superscript"/>
        <sz val="11"/>
        <color theme="1"/>
        <rFont val="Calibri"/>
        <family val="2"/>
        <scheme val="minor"/>
      </rPr>
      <t>81</t>
    </r>
    <r>
      <rPr>
        <sz val="11"/>
        <color theme="1"/>
        <rFont val="Calibri"/>
        <family val="2"/>
        <scheme val="minor"/>
      </rPr>
      <t xml:space="preserve">Br and species 2 most likely </t>
    </r>
    <r>
      <rPr>
        <vertAlign val="superscript"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>Li</t>
    </r>
    <r>
      <rPr>
        <vertAlign val="superscript"/>
        <sz val="11"/>
        <color theme="1"/>
        <rFont val="Calibri"/>
        <family val="2"/>
        <scheme val="minor"/>
      </rPr>
      <t>79</t>
    </r>
    <r>
      <rPr>
        <sz val="11"/>
        <color theme="1"/>
        <rFont val="Calibri"/>
        <family val="2"/>
        <scheme val="minor"/>
      </rPr>
      <t>Br</t>
    </r>
  </si>
  <si>
    <r>
      <t xml:space="preserve">μ ratios to </t>
    </r>
    <r>
      <rPr>
        <vertAlign val="superscript"/>
        <sz val="11"/>
        <color theme="1"/>
        <rFont val="Calibri"/>
        <family val="2"/>
      </rPr>
      <t>7</t>
    </r>
    <r>
      <rPr>
        <sz val="11"/>
        <color theme="1"/>
        <rFont val="Calibri"/>
        <family val="2"/>
      </rPr>
      <t>Li</t>
    </r>
    <r>
      <rPr>
        <vertAlign val="superscript"/>
        <sz val="11"/>
        <color theme="1"/>
        <rFont val="Calibri"/>
        <family val="2"/>
      </rPr>
      <t>79</t>
    </r>
    <r>
      <rPr>
        <sz val="11"/>
        <color theme="1"/>
        <rFont val="Calibri"/>
        <family val="2"/>
      </rPr>
      <t>Br</t>
    </r>
  </si>
  <si>
    <t>"Species 2" is actually a mixture of Species 2 and Species 3</t>
  </si>
  <si>
    <t>Species 2</t>
  </si>
  <si>
    <t>v</t>
  </si>
  <si>
    <t>Species3</t>
  </si>
  <si>
    <r>
      <t>B</t>
    </r>
    <r>
      <rPr>
        <vertAlign val="subscript"/>
        <sz val="11"/>
        <color theme="1"/>
        <rFont val="Calibri"/>
        <family val="2"/>
        <scheme val="minor"/>
      </rPr>
      <t>e</t>
    </r>
  </si>
  <si>
    <r>
      <rPr>
        <sz val="11"/>
        <color theme="1"/>
        <rFont val="Calibri"/>
        <family val="2"/>
      </rPr>
      <t>α</t>
    </r>
    <r>
      <rPr>
        <vertAlign val="subscript"/>
        <sz val="11"/>
        <color theme="1"/>
        <rFont val="Calibri"/>
        <family val="2"/>
        <scheme val="minor"/>
      </rPr>
      <t>e</t>
    </r>
  </si>
  <si>
    <t>Model1</t>
  </si>
  <si>
    <t>dev</t>
  </si>
  <si>
    <t>dev^2</t>
  </si>
  <si>
    <r>
      <t>B</t>
    </r>
    <r>
      <rPr>
        <vertAlign val="subscript"/>
        <sz val="11"/>
        <color theme="1"/>
        <rFont val="Calibri"/>
        <family val="2"/>
        <scheme val="minor"/>
      </rPr>
      <t>e</t>
    </r>
    <r>
      <rPr>
        <sz val="11"/>
        <color theme="1"/>
        <rFont val="Calibri"/>
        <family val="2"/>
        <scheme val="minor"/>
      </rPr>
      <t xml:space="preserve"> ratio</t>
    </r>
  </si>
  <si>
    <r>
      <rPr>
        <vertAlign val="superscript"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>Li</t>
    </r>
    <r>
      <rPr>
        <vertAlign val="superscript"/>
        <sz val="11"/>
        <color theme="1"/>
        <rFont val="Calibri"/>
        <family val="2"/>
        <scheme val="minor"/>
      </rPr>
      <t>79</t>
    </r>
    <r>
      <rPr>
        <sz val="11"/>
        <color theme="1"/>
        <rFont val="Calibri"/>
        <family val="2"/>
        <scheme val="minor"/>
      </rPr>
      <t xml:space="preserve">Br </t>
    </r>
  </si>
  <si>
    <r>
      <t xml:space="preserve"> </t>
    </r>
    <r>
      <rPr>
        <vertAlign val="superscript"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>Li</t>
    </r>
    <r>
      <rPr>
        <vertAlign val="superscript"/>
        <sz val="11"/>
        <color theme="1"/>
        <rFont val="Calibri"/>
        <family val="2"/>
        <scheme val="minor"/>
      </rPr>
      <t>81</t>
    </r>
    <r>
      <rPr>
        <sz val="11"/>
        <color theme="1"/>
        <rFont val="Calibri"/>
        <family val="2"/>
        <scheme val="minor"/>
      </rPr>
      <t>Br</t>
    </r>
  </si>
  <si>
    <t>I</t>
  </si>
  <si>
    <t>I+1</t>
  </si>
  <si>
    <t>F</t>
  </si>
  <si>
    <t>F+1</t>
  </si>
  <si>
    <t>G</t>
  </si>
  <si>
    <t>G+1</t>
  </si>
  <si>
    <t>Casimir</t>
  </si>
  <si>
    <t>F'</t>
  </si>
  <si>
    <t>eQq</t>
  </si>
  <si>
    <t>eQq(v=0)</t>
  </si>
  <si>
    <r>
      <rPr>
        <sz val="11"/>
        <color theme="1"/>
        <rFont val="Calibri"/>
        <family val="2"/>
      </rPr>
      <t>γ</t>
    </r>
    <r>
      <rPr>
        <vertAlign val="subscript"/>
        <sz val="11"/>
        <color theme="1"/>
        <rFont val="Calibri"/>
        <family val="2"/>
        <scheme val="minor"/>
      </rPr>
      <t>e</t>
    </r>
  </si>
  <si>
    <r>
      <rPr>
        <vertAlign val="super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>Li</t>
    </r>
    <r>
      <rPr>
        <vertAlign val="superscript"/>
        <sz val="11"/>
        <color theme="1"/>
        <rFont val="Calibri"/>
        <family val="2"/>
        <scheme val="minor"/>
      </rPr>
      <t>81</t>
    </r>
    <r>
      <rPr>
        <sz val="11"/>
        <color theme="1"/>
        <rFont val="Calibri"/>
        <family val="2"/>
        <scheme val="minor"/>
      </rPr>
      <t>Br</t>
    </r>
  </si>
  <si>
    <r>
      <rPr>
        <vertAlign val="super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>Li</t>
    </r>
    <r>
      <rPr>
        <vertAlign val="superscript"/>
        <sz val="11"/>
        <color theme="1"/>
        <rFont val="Calibri"/>
        <family val="2"/>
        <scheme val="minor"/>
      </rPr>
      <t>79</t>
    </r>
    <r>
      <rPr>
        <sz val="11"/>
        <color theme="1"/>
        <rFont val="Calibri"/>
        <family val="2"/>
        <scheme val="minor"/>
      </rPr>
      <t xml:space="preserve">Br </t>
    </r>
  </si>
  <si>
    <r>
      <rPr>
        <vertAlign val="superscript"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>Li</t>
    </r>
    <r>
      <rPr>
        <vertAlign val="superscript"/>
        <sz val="11"/>
        <color theme="1"/>
        <rFont val="Calibri"/>
        <family val="2"/>
        <scheme val="minor"/>
      </rPr>
      <t>81</t>
    </r>
    <r>
      <rPr>
        <sz val="11"/>
        <color theme="1"/>
        <rFont val="Calibri"/>
        <family val="2"/>
        <scheme val="minor"/>
      </rPr>
      <t>Br</t>
    </r>
  </si>
  <si>
    <t xml:space="preserve"> </t>
  </si>
  <si>
    <t>dCas</t>
  </si>
  <si>
    <t>Model 1-1</t>
  </si>
  <si>
    <t>Model 1-2</t>
  </si>
  <si>
    <t>Model 2-1</t>
  </si>
  <si>
    <t>Model 2-2</t>
  </si>
  <si>
    <t>d(eQq)/dv</t>
  </si>
  <si>
    <t>eQq(v=1,2)</t>
  </si>
  <si>
    <t>Model 2-3</t>
  </si>
  <si>
    <t>Plot the spectrum.</t>
  </si>
  <si>
    <t>Assign J.</t>
  </si>
  <si>
    <t>Assign by Isotopologue</t>
  </si>
  <si>
    <t>Model the spectra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</si>
</sst>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0000"/>
    <numFmt numFmtId="165" formatCode="0.0"/>
    <numFmt numFmtId="166" formatCode="0.000"/>
    <numFmt numFmtId="167" formatCode="0.0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.45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</font>
    <font>
      <vertAlign val="subscript"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164" fontId="2" fillId="0" borderId="0" xfId="0" applyNumberFormat="1" applyFon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0" borderId="0" xfId="0" applyFont="1"/>
    <xf numFmtId="0" fontId="0" fillId="2" borderId="0" xfId="0" applyFill="1"/>
    <xf numFmtId="0" fontId="0" fillId="3" borderId="0" xfId="0" applyFill="1"/>
    <xf numFmtId="0" fontId="0" fillId="0" borderId="0" xfId="0" applyFill="1"/>
    <xf numFmtId="167" fontId="0" fillId="0" borderId="0" xfId="0" applyNumberFormat="1"/>
    <xf numFmtId="167" fontId="0" fillId="0" borderId="0" xfId="0" applyNumberFormat="1" applyFill="1"/>
    <xf numFmtId="166" fontId="0" fillId="2" borderId="0" xfId="0" applyNumberFormat="1" applyFill="1"/>
    <xf numFmtId="0" fontId="0" fillId="4" borderId="0" xfId="0" applyFill="1"/>
    <xf numFmtId="0" fontId="0" fillId="5" borderId="0" xfId="0" applyFill="1"/>
    <xf numFmtId="2" fontId="0" fillId="0" borderId="0" xfId="0" applyNumberFormat="1" applyFill="1"/>
    <xf numFmtId="0" fontId="2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Microwave Spectra of LiBr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6317874889106468E-2"/>
          <c:y val="0.14393508593834081"/>
          <c:w val="0.86951271936078411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Microwave!$A$17:$A$28</c:f>
              <c:numCache>
                <c:formatCode>0.000</c:formatCode>
                <c:ptCount val="12"/>
                <c:pt idx="0">
                  <c:v>32397.13</c:v>
                </c:pt>
                <c:pt idx="1">
                  <c:v>32461.52</c:v>
                </c:pt>
                <c:pt idx="2">
                  <c:v>32722.6</c:v>
                </c:pt>
                <c:pt idx="3">
                  <c:v>32729.14</c:v>
                </c:pt>
                <c:pt idx="4">
                  <c:v>32737.53</c:v>
                </c:pt>
                <c:pt idx="5">
                  <c:v>33057.54</c:v>
                </c:pt>
                <c:pt idx="6">
                  <c:v>33063.96</c:v>
                </c:pt>
                <c:pt idx="7">
                  <c:v>33071.53</c:v>
                </c:pt>
                <c:pt idx="8">
                  <c:v>33122.44</c:v>
                </c:pt>
                <c:pt idx="9">
                  <c:v>33130.300000000003</c:v>
                </c:pt>
                <c:pt idx="10">
                  <c:v>33139.5</c:v>
                </c:pt>
                <c:pt idx="11">
                  <c:v>38112.720000000001</c:v>
                </c:pt>
              </c:numCache>
            </c:numRef>
          </c:xVal>
          <c:yVal>
            <c:numRef>
              <c:f>Microwave!$C$17:$C$28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34F-4E71-82D0-907A5A2F2B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960328"/>
        <c:axId val="156258224"/>
      </c:scatterChart>
      <c:valAx>
        <c:axId val="408960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258224"/>
        <c:crosses val="autoZero"/>
        <c:crossBetween val="midCat"/>
      </c:valAx>
      <c:valAx>
        <c:axId val="15625822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Grouping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96032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Deviations from B</a:t>
            </a:r>
            <a:r>
              <a:rPr lang="en-CA" baseline="-25000"/>
              <a:t>v</a:t>
            </a:r>
            <a:r>
              <a:rPr lang="en-CA"/>
              <a:t> model 2-2 (</a:t>
            </a:r>
            <a:r>
              <a:rPr lang="en-CA" sz="1400" b="0" i="0" u="none" strike="noStrike" baseline="30000">
                <a:effectLst/>
              </a:rPr>
              <a:t>7</a:t>
            </a:r>
            <a:r>
              <a:rPr lang="en-CA" sz="1400" b="0" i="0" u="none" strike="noStrike" baseline="0">
                <a:effectLst/>
              </a:rPr>
              <a:t>Li</a:t>
            </a:r>
            <a:r>
              <a:rPr lang="en-CA" sz="1400" b="0" i="0" u="none" strike="noStrike" baseline="30000">
                <a:effectLst/>
              </a:rPr>
              <a:t>81</a:t>
            </a:r>
            <a:r>
              <a:rPr lang="en-CA" sz="1400" b="0" i="0" u="none" strike="noStrike" baseline="0">
                <a:effectLst/>
              </a:rPr>
              <a:t>Br</a:t>
            </a:r>
            <a:r>
              <a:rPr lang="en-CA"/>
              <a:t>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9312625291917248E-2"/>
          <c:y val="0.14393514396492921"/>
          <c:w val="0.86951271936078411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Microwave!$Z$112:$Z$118</c:f>
              <c:numCache>
                <c:formatCode>0.000</c:formatCode>
                <c:ptCount val="7"/>
                <c:pt idx="0">
                  <c:v>-7.2112015914171934E-8</c:v>
                </c:pt>
                <c:pt idx="1">
                  <c:v>3.5245812636276241E-2</c:v>
                </c:pt>
                <c:pt idx="2">
                  <c:v>-6.3442655660765013E-2</c:v>
                </c:pt>
                <c:pt idx="3">
                  <c:v>2.8196758965350455E-2</c:v>
                </c:pt>
                <c:pt idx="4">
                  <c:v>-7.459011411992833E-2</c:v>
                </c:pt>
                <c:pt idx="5">
                  <c:v>0.13426230780896731</c:v>
                </c:pt>
                <c:pt idx="6">
                  <c:v>-5.9672164767107461E-2</c:v>
                </c:pt>
              </c:numCache>
            </c:numRef>
          </c:xVal>
          <c:yVal>
            <c:numRef>
              <c:f>Microwave!$D$112:$D$118</c:f>
              <c:numCache>
                <c:formatCode>General</c:formatCode>
                <c:ptCount val="7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2A-4C11-808D-71B2E746BC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960328"/>
        <c:axId val="156258224"/>
      </c:scatterChart>
      <c:valAx>
        <c:axId val="408960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258224"/>
        <c:crosses val="autoZero"/>
        <c:crossBetween val="midCat"/>
      </c:valAx>
      <c:valAx>
        <c:axId val="156258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960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Deviations from B</a:t>
            </a:r>
            <a:r>
              <a:rPr lang="en-CA" baseline="-25000"/>
              <a:t>v</a:t>
            </a:r>
            <a:r>
              <a:rPr lang="en-CA"/>
              <a:t> model 2-3 (</a:t>
            </a:r>
            <a:r>
              <a:rPr lang="en-CA" sz="1400" b="0" i="0" u="none" strike="noStrike" baseline="30000">
                <a:effectLst/>
              </a:rPr>
              <a:t>7</a:t>
            </a:r>
            <a:r>
              <a:rPr lang="en-CA" sz="1400" b="0" i="0" u="none" strike="noStrike" baseline="0">
                <a:effectLst/>
              </a:rPr>
              <a:t>Li</a:t>
            </a:r>
            <a:r>
              <a:rPr lang="en-CA" sz="1400" b="0" i="0" u="none" strike="noStrike" baseline="30000">
                <a:effectLst/>
              </a:rPr>
              <a:t>81</a:t>
            </a:r>
            <a:r>
              <a:rPr lang="en-CA" sz="1400" b="0" i="0" u="none" strike="noStrike" baseline="0">
                <a:effectLst/>
              </a:rPr>
              <a:t>Br</a:t>
            </a:r>
            <a:r>
              <a:rPr lang="en-CA"/>
              <a:t>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9312625291917248E-2"/>
          <c:y val="0.14393514396492921"/>
          <c:w val="0.86951271936078411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Microwave!$AD$112:$AD$118</c:f>
              <c:numCache>
                <c:formatCode>0.000</c:formatCode>
                <c:ptCount val="7"/>
                <c:pt idx="0">
                  <c:v>-4.7777575673535466E-8</c:v>
                </c:pt>
                <c:pt idx="1">
                  <c:v>3.5245938252046471E-2</c:v>
                </c:pt>
                <c:pt idx="2">
                  <c:v>-6.3442586062592454E-2</c:v>
                </c:pt>
                <c:pt idx="3">
                  <c:v>2.8196758543344913E-2</c:v>
                </c:pt>
                <c:pt idx="4">
                  <c:v>-7.4590116542822216E-2</c:v>
                </c:pt>
                <c:pt idx="5">
                  <c:v>0.13426234023063444</c:v>
                </c:pt>
                <c:pt idx="6">
                  <c:v>-5.9672088791558053E-2</c:v>
                </c:pt>
              </c:numCache>
            </c:numRef>
          </c:xVal>
          <c:yVal>
            <c:numRef>
              <c:f>Microwave!$D$112:$D$118</c:f>
              <c:numCache>
                <c:formatCode>General</c:formatCode>
                <c:ptCount val="7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320-4C51-B2D3-BA0054CA30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960328"/>
        <c:axId val="156258224"/>
      </c:scatterChart>
      <c:valAx>
        <c:axId val="408960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258224"/>
        <c:crosses val="autoZero"/>
        <c:crossBetween val="midCat"/>
      </c:valAx>
      <c:valAx>
        <c:axId val="156258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960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Casimir function differences (J=0, I=1.5)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Microwave!$M$130:$M$132</c:f>
              <c:numCache>
                <c:formatCode>0.00000</c:formatCode>
                <c:ptCount val="3"/>
                <c:pt idx="0">
                  <c:v>0.05</c:v>
                </c:pt>
                <c:pt idx="1">
                  <c:v>-0.2</c:v>
                </c:pt>
                <c:pt idx="2">
                  <c:v>0.25</c:v>
                </c:pt>
              </c:numCache>
            </c:numRef>
          </c:xVal>
          <c:yVal>
            <c:numRef>
              <c:f>Microwave!$N$130:$N$132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37A-433B-B58C-98661680B0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0474352"/>
        <c:axId val="500474024"/>
      </c:scatterChart>
      <c:valAx>
        <c:axId val="500474352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0474024"/>
        <c:crosses val="autoZero"/>
        <c:crossBetween val="midCat"/>
      </c:valAx>
      <c:valAx>
        <c:axId val="500474024"/>
        <c:scaling>
          <c:orientation val="minMax"/>
        </c:scaling>
        <c:delete val="1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500474352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Microwave Spectra of </a:t>
            </a:r>
            <a:r>
              <a:rPr lang="en-CA" baseline="30000"/>
              <a:t>7</a:t>
            </a:r>
            <a:r>
              <a:rPr lang="en-CA"/>
              <a:t>LiBr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9312625291917248E-2"/>
          <c:y val="0.14393514396492921"/>
          <c:w val="0.86951271936078411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Microwave!$D$72:$D$82</c:f>
              <c:numCache>
                <c:formatCode>General</c:formatCode>
                <c:ptCount val="11"/>
                <c:pt idx="0">
                  <c:v>32397.13</c:v>
                </c:pt>
                <c:pt idx="1">
                  <c:v>32461.52</c:v>
                </c:pt>
                <c:pt idx="2">
                  <c:v>32722.6</c:v>
                </c:pt>
                <c:pt idx="3">
                  <c:v>32729.14</c:v>
                </c:pt>
                <c:pt idx="4">
                  <c:v>32737.53</c:v>
                </c:pt>
                <c:pt idx="5">
                  <c:v>33057.54</c:v>
                </c:pt>
                <c:pt idx="6">
                  <c:v>33063.96</c:v>
                </c:pt>
                <c:pt idx="7">
                  <c:v>33071.53</c:v>
                </c:pt>
                <c:pt idx="8">
                  <c:v>33122.44</c:v>
                </c:pt>
                <c:pt idx="9">
                  <c:v>33130.300000000003</c:v>
                </c:pt>
                <c:pt idx="10">
                  <c:v>33139.5</c:v>
                </c:pt>
              </c:numCache>
            </c:numRef>
          </c:xVal>
          <c:yVal>
            <c:numRef>
              <c:f>Microwave!$E$72:$E$82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C60-4535-8B87-1CAA3C9A7DD4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Microwave!$D$72:$D$82</c:f>
              <c:numCache>
                <c:formatCode>General</c:formatCode>
                <c:ptCount val="11"/>
                <c:pt idx="0">
                  <c:v>32397.13</c:v>
                </c:pt>
                <c:pt idx="1">
                  <c:v>32461.52</c:v>
                </c:pt>
                <c:pt idx="2">
                  <c:v>32722.6</c:v>
                </c:pt>
                <c:pt idx="3">
                  <c:v>32729.14</c:v>
                </c:pt>
                <c:pt idx="4">
                  <c:v>32737.53</c:v>
                </c:pt>
                <c:pt idx="5">
                  <c:v>33057.54</c:v>
                </c:pt>
                <c:pt idx="6">
                  <c:v>33063.96</c:v>
                </c:pt>
                <c:pt idx="7">
                  <c:v>33071.53</c:v>
                </c:pt>
                <c:pt idx="8">
                  <c:v>33122.44</c:v>
                </c:pt>
                <c:pt idx="9">
                  <c:v>33130.300000000003</c:v>
                </c:pt>
                <c:pt idx="10">
                  <c:v>33139.5</c:v>
                </c:pt>
              </c:numCache>
            </c:numRef>
          </c:xVal>
          <c:yVal>
            <c:numRef>
              <c:f>Microwave!$F$72:$F$82</c:f>
              <c:numCache>
                <c:formatCode>General</c:formatCode>
                <c:ptCount val="11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C60-4535-8B87-1CAA3C9A7D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960328"/>
        <c:axId val="156258224"/>
      </c:scatterChart>
      <c:valAx>
        <c:axId val="408960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258224"/>
        <c:crosses val="autoZero"/>
        <c:crossBetween val="midCat"/>
      </c:valAx>
      <c:valAx>
        <c:axId val="156258224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Grouping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96032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Deviations from B</a:t>
            </a:r>
            <a:r>
              <a:rPr lang="en-CA" baseline="-25000"/>
              <a:t>v</a:t>
            </a:r>
            <a:r>
              <a:rPr lang="en-CA"/>
              <a:t> model 1 (</a:t>
            </a:r>
            <a:r>
              <a:rPr lang="en-CA" baseline="30000"/>
              <a:t>7</a:t>
            </a:r>
            <a:r>
              <a:rPr lang="en-CA"/>
              <a:t>Li</a:t>
            </a:r>
            <a:r>
              <a:rPr lang="en-CA" baseline="30000"/>
              <a:t>79</a:t>
            </a:r>
            <a:r>
              <a:rPr lang="en-CA"/>
              <a:t>Br)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9312625291917248E-2"/>
          <c:y val="0.14393514396492921"/>
          <c:w val="0.86951271936078411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Microwave!$F$100:$F$103</c:f>
              <c:numCache>
                <c:formatCode>0.000</c:formatCode>
                <c:ptCount val="4"/>
                <c:pt idx="0">
                  <c:v>5.0386006478220224E-9</c:v>
                </c:pt>
                <c:pt idx="1">
                  <c:v>-8.3066666616359726</c:v>
                </c:pt>
                <c:pt idx="2">
                  <c:v>-0.44666666163539048</c:v>
                </c:pt>
                <c:pt idx="3">
                  <c:v>8.7533333383616991</c:v>
                </c:pt>
              </c:numCache>
            </c:numRef>
          </c:xVal>
          <c:yVal>
            <c:numRef>
              <c:f>Microwave!$D$100:$D$103</c:f>
              <c:numCache>
                <c:formatCode>General</c:formatCode>
                <c:ptCount val="4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9C5-4FCA-8108-3E097A11E5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960328"/>
        <c:axId val="156258224"/>
      </c:scatterChart>
      <c:valAx>
        <c:axId val="408960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258224"/>
        <c:crosses val="autoZero"/>
        <c:crossBetween val="midCat"/>
      </c:valAx>
      <c:valAx>
        <c:axId val="156258224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96032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Deviations from B</a:t>
            </a:r>
            <a:r>
              <a:rPr lang="en-CA" baseline="-25000"/>
              <a:t>v</a:t>
            </a:r>
            <a:r>
              <a:rPr lang="en-CA"/>
              <a:t> model 1-1 </a:t>
            </a:r>
            <a:r>
              <a:rPr lang="en-CA" sz="1400" b="0" i="0" baseline="0">
                <a:effectLst/>
              </a:rPr>
              <a:t>(</a:t>
            </a:r>
            <a:r>
              <a:rPr lang="en-CA" sz="1400" b="0" i="0" baseline="30000">
                <a:effectLst/>
              </a:rPr>
              <a:t>7</a:t>
            </a:r>
            <a:r>
              <a:rPr lang="en-CA" sz="1400" b="0" i="0" baseline="0">
                <a:effectLst/>
              </a:rPr>
              <a:t>Li</a:t>
            </a:r>
            <a:r>
              <a:rPr lang="en-CA" sz="1400" b="0" i="0" baseline="30000">
                <a:effectLst/>
              </a:rPr>
              <a:t>79</a:t>
            </a:r>
            <a:r>
              <a:rPr lang="en-CA" sz="1400" b="0" i="0" baseline="0">
                <a:effectLst/>
              </a:rPr>
              <a:t>Br)</a:t>
            </a:r>
            <a:endParaRPr lang="en-CA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9312625291917248E-2"/>
          <c:y val="0.14393514396492921"/>
          <c:w val="0.86951271936078411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Microwave!$N$100:$N$103</c:f>
              <c:numCache>
                <c:formatCode>0.000</c:formatCode>
                <c:ptCount val="4"/>
                <c:pt idx="0">
                  <c:v>7.7779986895620823E-9</c:v>
                </c:pt>
                <c:pt idx="1">
                  <c:v>-0.10245900453446666</c:v>
                </c:pt>
                <c:pt idx="2">
                  <c:v>0.18442624137969688</c:v>
                </c:pt>
                <c:pt idx="3">
                  <c:v>-8.1967201222141739E-2</c:v>
                </c:pt>
              </c:numCache>
            </c:numRef>
          </c:xVal>
          <c:yVal>
            <c:numRef>
              <c:f>Microwave!$D$100:$D$103</c:f>
              <c:numCache>
                <c:formatCode>General</c:formatCode>
                <c:ptCount val="4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BAD-4FB8-9301-F41B114443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960328"/>
        <c:axId val="156258224"/>
      </c:scatterChart>
      <c:valAx>
        <c:axId val="408960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258224"/>
        <c:crosses val="autoZero"/>
        <c:crossBetween val="midCat"/>
      </c:valAx>
      <c:valAx>
        <c:axId val="156258224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96032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Deviations from B</a:t>
            </a:r>
            <a:r>
              <a:rPr lang="en-CA" baseline="-25000"/>
              <a:t>v</a:t>
            </a:r>
            <a:r>
              <a:rPr lang="en-CA"/>
              <a:t> model </a:t>
            </a:r>
            <a:r>
              <a:rPr lang="en-CA" sz="1400"/>
              <a:t>1 </a:t>
            </a:r>
            <a:r>
              <a:rPr lang="en-CA" sz="1400" b="0" i="0" baseline="0">
                <a:effectLst/>
              </a:rPr>
              <a:t>(</a:t>
            </a:r>
            <a:r>
              <a:rPr lang="en-CA" sz="1400" b="0" i="0" baseline="30000">
                <a:effectLst/>
              </a:rPr>
              <a:t>7</a:t>
            </a:r>
            <a:r>
              <a:rPr lang="en-CA" sz="1400" b="0" i="0" baseline="0">
                <a:effectLst/>
              </a:rPr>
              <a:t>Li</a:t>
            </a:r>
            <a:r>
              <a:rPr lang="en-CA" sz="1400" b="0" i="0" baseline="30000">
                <a:effectLst/>
              </a:rPr>
              <a:t>81</a:t>
            </a:r>
            <a:r>
              <a:rPr lang="en-CA" sz="1400" b="0" i="0" baseline="0">
                <a:effectLst/>
              </a:rPr>
              <a:t>Br)</a:t>
            </a:r>
            <a:endParaRPr lang="en-CA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9312625291917248E-2"/>
          <c:y val="0.14393514396492921"/>
          <c:w val="0.86951271936078411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Microwave!$F$112:$F$118</c:f>
              <c:numCache>
                <c:formatCode>0.000</c:formatCode>
                <c:ptCount val="7"/>
                <c:pt idx="0">
                  <c:v>0.73499997749604518</c:v>
                </c:pt>
                <c:pt idx="1">
                  <c:v>-7.646666692198778</c:v>
                </c:pt>
                <c:pt idx="2">
                  <c:v>-1.1066666921979049</c:v>
                </c:pt>
                <c:pt idx="3">
                  <c:v>7.283333307801513</c:v>
                </c:pt>
                <c:pt idx="4">
                  <c:v>-6.5583333618924371</c:v>
                </c:pt>
                <c:pt idx="5">
                  <c:v>-0.13833336189418333</c:v>
                </c:pt>
                <c:pt idx="6">
                  <c:v>7.4316666381055256</c:v>
                </c:pt>
              </c:numCache>
            </c:numRef>
          </c:xVal>
          <c:yVal>
            <c:numRef>
              <c:f>Microwave!$D$112:$D$118</c:f>
              <c:numCache>
                <c:formatCode>General</c:formatCode>
                <c:ptCount val="7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0B8-4B38-BD9A-88CA8C71D8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960328"/>
        <c:axId val="156258224"/>
      </c:scatterChart>
      <c:valAx>
        <c:axId val="408960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258224"/>
        <c:crosses val="autoZero"/>
        <c:crossBetween val="midCat"/>
      </c:valAx>
      <c:valAx>
        <c:axId val="156258224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96032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Deviations from B</a:t>
            </a:r>
            <a:r>
              <a:rPr lang="en-CA" baseline="-25000"/>
              <a:t>v</a:t>
            </a:r>
            <a:r>
              <a:rPr lang="en-CA"/>
              <a:t> model 1-1 </a:t>
            </a:r>
            <a:r>
              <a:rPr lang="en-CA" sz="1400" b="0" i="0" u="none" strike="noStrike" baseline="0">
                <a:effectLst/>
              </a:rPr>
              <a:t>(</a:t>
            </a:r>
            <a:r>
              <a:rPr lang="en-CA" sz="1400" b="0" i="0" u="none" strike="noStrike" baseline="30000">
                <a:effectLst/>
              </a:rPr>
              <a:t>7</a:t>
            </a:r>
            <a:r>
              <a:rPr lang="en-CA" sz="1400" b="0" i="0" u="none" strike="noStrike" baseline="0">
                <a:effectLst/>
              </a:rPr>
              <a:t>Li</a:t>
            </a:r>
            <a:r>
              <a:rPr lang="en-CA" sz="1400" b="0" i="0" u="none" strike="noStrike" baseline="30000">
                <a:effectLst/>
              </a:rPr>
              <a:t>81</a:t>
            </a:r>
            <a:r>
              <a:rPr lang="en-CA" sz="1400" b="0" i="0" u="none" strike="noStrike" baseline="0">
                <a:effectLst/>
              </a:rPr>
              <a:t>Br)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9312625291917248E-2"/>
          <c:y val="0.14393514396492921"/>
          <c:w val="0.86951271936078411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Microwave!$N$112:$N$118</c:f>
              <c:numCache>
                <c:formatCode>0.000</c:formatCode>
                <c:ptCount val="7"/>
                <c:pt idx="0">
                  <c:v>0.93529959734223667</c:v>
                </c:pt>
                <c:pt idx="1">
                  <c:v>-0.83648229283062392</c:v>
                </c:pt>
                <c:pt idx="2">
                  <c:v>-0.70606758330904995</c:v>
                </c:pt>
                <c:pt idx="3">
                  <c:v>-0.32804919640693697</c:v>
                </c:pt>
                <c:pt idx="4">
                  <c:v>0.45215052651474252</c:v>
                </c:pt>
                <c:pt idx="5">
                  <c:v>0.46256523603369715</c:v>
                </c:pt>
                <c:pt idx="6">
                  <c:v>2.0583622936101165E-2</c:v>
                </c:pt>
              </c:numCache>
            </c:numRef>
          </c:xVal>
          <c:yVal>
            <c:numRef>
              <c:f>Microwave!$D$112:$D$118</c:f>
              <c:numCache>
                <c:formatCode>General</c:formatCode>
                <c:ptCount val="7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E39-4731-9410-BAC72C16CF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960328"/>
        <c:axId val="156258224"/>
      </c:scatterChart>
      <c:valAx>
        <c:axId val="408960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258224"/>
        <c:crosses val="autoZero"/>
        <c:crossBetween val="midCat"/>
      </c:valAx>
      <c:valAx>
        <c:axId val="156258224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96032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Deviations from B</a:t>
            </a:r>
            <a:r>
              <a:rPr lang="en-CA" baseline="-25000"/>
              <a:t>v</a:t>
            </a:r>
            <a:r>
              <a:rPr lang="en-CA"/>
              <a:t> model 1-2 (</a:t>
            </a:r>
            <a:r>
              <a:rPr lang="en-CA" sz="1400" b="0" i="0" u="none" strike="noStrike" baseline="30000">
                <a:effectLst/>
              </a:rPr>
              <a:t>7</a:t>
            </a:r>
            <a:r>
              <a:rPr lang="en-CA" sz="1400" b="0" i="0" u="none" strike="noStrike" baseline="0">
                <a:effectLst/>
              </a:rPr>
              <a:t>Li</a:t>
            </a:r>
            <a:r>
              <a:rPr lang="en-CA" sz="1400" b="0" i="0" u="none" strike="noStrike" baseline="30000">
                <a:effectLst/>
              </a:rPr>
              <a:t>81</a:t>
            </a:r>
            <a:r>
              <a:rPr lang="en-CA" sz="1400" b="0" i="0" u="none" strike="noStrike" baseline="0">
                <a:effectLst/>
              </a:rPr>
              <a:t>Br</a:t>
            </a:r>
            <a:r>
              <a:rPr lang="en-CA"/>
              <a:t>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9312625291917248E-2"/>
          <c:y val="0.14393514396492921"/>
          <c:w val="0.86951271936078411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Microwave!$R$112:$R$118</c:f>
              <c:numCache>
                <c:formatCode>0.000</c:formatCode>
                <c:ptCount val="7"/>
                <c:pt idx="0">
                  <c:v>0.91107032258878462</c:v>
                </c:pt>
                <c:pt idx="1">
                  <c:v>-0.53977388677594718</c:v>
                </c:pt>
                <c:pt idx="2">
                  <c:v>-0.66833358215808403</c:v>
                </c:pt>
                <c:pt idx="3">
                  <c:v>-0.61403320138197159</c:v>
                </c:pt>
                <c:pt idx="4">
                  <c:v>0.16437894152477384</c:v>
                </c:pt>
                <c:pt idx="5">
                  <c:v>0.43297385970072355</c:v>
                </c:pt>
                <c:pt idx="6">
                  <c:v>0.31371750742255244</c:v>
                </c:pt>
              </c:numCache>
            </c:numRef>
          </c:xVal>
          <c:yVal>
            <c:numRef>
              <c:f>Microwave!$D$112:$D$118</c:f>
              <c:numCache>
                <c:formatCode>General</c:formatCode>
                <c:ptCount val="7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961-4E45-962C-861099ED97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960328"/>
        <c:axId val="156258224"/>
      </c:scatterChart>
      <c:valAx>
        <c:axId val="408960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258224"/>
        <c:crosses val="autoZero"/>
        <c:crossBetween val="midCat"/>
      </c:valAx>
      <c:valAx>
        <c:axId val="156258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960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Deviations from B</a:t>
            </a:r>
            <a:r>
              <a:rPr lang="en-CA" baseline="-25000"/>
              <a:t>v</a:t>
            </a:r>
            <a:r>
              <a:rPr lang="en-CA"/>
              <a:t> model 2-1 (</a:t>
            </a:r>
            <a:r>
              <a:rPr lang="en-CA" sz="1400" b="0" i="0" u="none" strike="noStrike" baseline="30000">
                <a:effectLst/>
              </a:rPr>
              <a:t>7</a:t>
            </a:r>
            <a:r>
              <a:rPr lang="en-CA" sz="1400" b="0" i="0" u="none" strike="noStrike" baseline="0">
                <a:effectLst/>
              </a:rPr>
              <a:t>Li</a:t>
            </a:r>
            <a:r>
              <a:rPr lang="en-CA" sz="1400" b="0" i="0" u="none" strike="noStrike" baseline="30000">
                <a:effectLst/>
              </a:rPr>
              <a:t>81</a:t>
            </a:r>
            <a:r>
              <a:rPr lang="en-CA" sz="1400" b="0" i="0" u="none" strike="noStrike" baseline="0">
                <a:effectLst/>
              </a:rPr>
              <a:t>Br</a:t>
            </a:r>
            <a:r>
              <a:rPr lang="en-CA"/>
              <a:t>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9312625291917248E-2"/>
          <c:y val="0.14393514396492921"/>
          <c:w val="0.86951271936078411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Microwave!$V$112:$V$118</c:f>
              <c:numCache>
                <c:formatCode>0.000</c:formatCode>
                <c:ptCount val="7"/>
                <c:pt idx="0">
                  <c:v>1.0890653356909752E-7</c:v>
                </c:pt>
                <c:pt idx="1">
                  <c:v>-0.19633849244564772</c:v>
                </c:pt>
                <c:pt idx="2">
                  <c:v>-8.1256520421447931E-2</c:v>
                </c:pt>
                <c:pt idx="3">
                  <c:v>0.27759594460803783</c:v>
                </c:pt>
                <c:pt idx="4">
                  <c:v>0.1569949061376974</c:v>
                </c:pt>
                <c:pt idx="5">
                  <c:v>0.15207687816291582</c:v>
                </c:pt>
                <c:pt idx="6">
                  <c:v>-0.30907065680366941</c:v>
                </c:pt>
              </c:numCache>
            </c:numRef>
          </c:xVal>
          <c:yVal>
            <c:numRef>
              <c:f>Microwave!$D$112:$D$118</c:f>
              <c:numCache>
                <c:formatCode>General</c:formatCode>
                <c:ptCount val="7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4CC-4F43-BC9F-D0B95C9FA0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960328"/>
        <c:axId val="156258224"/>
      </c:scatterChart>
      <c:valAx>
        <c:axId val="408960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258224"/>
        <c:crosses val="autoZero"/>
        <c:crossBetween val="midCat"/>
      </c:valAx>
      <c:valAx>
        <c:axId val="156258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960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Casimir function differences (J=0, I=1.5)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Microwave!$M$130:$M$132</c:f>
              <c:numCache>
                <c:formatCode>0.00000</c:formatCode>
                <c:ptCount val="3"/>
                <c:pt idx="0">
                  <c:v>0.05</c:v>
                </c:pt>
                <c:pt idx="1">
                  <c:v>-0.2</c:v>
                </c:pt>
                <c:pt idx="2">
                  <c:v>0.25</c:v>
                </c:pt>
              </c:numCache>
            </c:numRef>
          </c:xVal>
          <c:yVal>
            <c:numRef>
              <c:f>Microwave!$N$130:$N$132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BC-4208-9A8E-B17CC75959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0474352"/>
        <c:axId val="500474024"/>
      </c:scatterChart>
      <c:valAx>
        <c:axId val="5004743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0474024"/>
        <c:crosses val="autoZero"/>
        <c:crossBetween val="midCat"/>
      </c:valAx>
      <c:valAx>
        <c:axId val="500474024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500474352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228600</xdr:colOff>
      <xdr:row>15</xdr:row>
      <xdr:rowOff>166687</xdr:rowOff>
    </xdr:from>
    <xdr:to>
      <xdr:col>14</xdr:col>
      <xdr:colOff>495300</xdr:colOff>
      <xdr:row>44</xdr:row>
      <xdr:rowOff>161925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104775</xdr:colOff>
      <xdr:row>64</xdr:row>
      <xdr:rowOff>57150</xdr:rowOff>
    </xdr:from>
    <xdr:to>
      <xdr:col>19</xdr:col>
      <xdr:colOff>38100</xdr:colOff>
      <xdr:row>87</xdr:row>
      <xdr:rowOff>47625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136</xdr:row>
      <xdr:rowOff>0</xdr:rowOff>
    </xdr:from>
    <xdr:to>
      <xdr:col>10</xdr:col>
      <xdr:colOff>38100</xdr:colOff>
      <xdr:row>154</xdr:row>
      <xdr:rowOff>171450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628650</xdr:colOff>
      <xdr:row>156</xdr:row>
      <xdr:rowOff>9525</xdr:rowOff>
    </xdr:from>
    <xdr:to>
      <xdr:col>10</xdr:col>
      <xdr:colOff>28575</xdr:colOff>
      <xdr:row>174</xdr:row>
      <xdr:rowOff>180975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247650</xdr:colOff>
      <xdr:row>136</xdr:row>
      <xdr:rowOff>19050</xdr:rowOff>
    </xdr:from>
    <xdr:to>
      <xdr:col>21</xdr:col>
      <xdr:colOff>266700</xdr:colOff>
      <xdr:row>155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247650</xdr:colOff>
      <xdr:row>156</xdr:row>
      <xdr:rowOff>19050</xdr:rowOff>
    </xdr:from>
    <xdr:to>
      <xdr:col>21</xdr:col>
      <xdr:colOff>228600</xdr:colOff>
      <xdr:row>175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485775</xdr:colOff>
      <xdr:row>176</xdr:row>
      <xdr:rowOff>28575</xdr:rowOff>
    </xdr:from>
    <xdr:to>
      <xdr:col>9</xdr:col>
      <xdr:colOff>495300</xdr:colOff>
      <xdr:row>195</xdr:row>
      <xdr:rowOff>9525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381000</xdr:colOff>
      <xdr:row>176</xdr:row>
      <xdr:rowOff>85725</xdr:rowOff>
    </xdr:from>
    <xdr:to>
      <xdr:col>21</xdr:col>
      <xdr:colOff>361950</xdr:colOff>
      <xdr:row>195</xdr:row>
      <xdr:rowOff>66675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14</xdr:col>
      <xdr:colOff>523875</xdr:colOff>
      <xdr:row>126</xdr:row>
      <xdr:rowOff>133350</xdr:rowOff>
    </xdr:from>
    <xdr:to>
      <xdr:col>22</xdr:col>
      <xdr:colOff>219075</xdr:colOff>
      <xdr:row>130</xdr:row>
      <xdr:rowOff>57150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466725</xdr:colOff>
      <xdr:row>196</xdr:row>
      <xdr:rowOff>0</xdr:rowOff>
    </xdr:from>
    <xdr:to>
      <xdr:col>9</xdr:col>
      <xdr:colOff>476250</xdr:colOff>
      <xdr:row>214</xdr:row>
      <xdr:rowOff>171450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0</xdr:colOff>
      <xdr:row>196</xdr:row>
      <xdr:rowOff>0</xdr:rowOff>
    </xdr:from>
    <xdr:to>
      <xdr:col>20</xdr:col>
      <xdr:colOff>590550</xdr:colOff>
      <xdr:row>214</xdr:row>
      <xdr:rowOff>171450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19</xdr:col>
      <xdr:colOff>304800</xdr:colOff>
      <xdr:row>130</xdr:row>
      <xdr:rowOff>171450</xdr:rowOff>
    </xdr:from>
    <xdr:to>
      <xdr:col>27</xdr:col>
      <xdr:colOff>0</xdr:colOff>
      <xdr:row>134</xdr:row>
      <xdr:rowOff>133350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33"/>
  <sheetViews>
    <sheetView tabSelected="1" topLeftCell="A82" workbookViewId="0">
      <selection activeCell="F95" sqref="F95"/>
    </sheetView>
  </sheetViews>
  <sheetFormatPr defaultRowHeight="15" x14ac:dyDescent="0.25"/>
  <cols>
    <col min="1" max="1" width="9.5703125" bestFit="1" customWidth="1"/>
    <col min="2" max="2" width="15.140625" customWidth="1"/>
    <col min="3" max="3" width="12.140625" bestFit="1" customWidth="1"/>
    <col min="4" max="4" width="13.7109375" bestFit="1" customWidth="1"/>
    <col min="5" max="5" width="11.5703125" bestFit="1" customWidth="1"/>
    <col min="7" max="7" width="10.5703125" customWidth="1"/>
  </cols>
  <sheetData>
    <row r="1" spans="1:5" x14ac:dyDescent="0.25">
      <c r="A1" t="s">
        <v>8</v>
      </c>
    </row>
    <row r="3" spans="1:5" x14ac:dyDescent="0.25">
      <c r="A3" t="s">
        <v>5</v>
      </c>
    </row>
    <row r="4" spans="1:5" x14ac:dyDescent="0.25">
      <c r="B4" t="s">
        <v>1</v>
      </c>
      <c r="C4" t="s">
        <v>2</v>
      </c>
      <c r="D4" t="s">
        <v>3</v>
      </c>
      <c r="E4" t="s">
        <v>4</v>
      </c>
    </row>
    <row r="5" spans="1:5" x14ac:dyDescent="0.25">
      <c r="A5" t="s">
        <v>9</v>
      </c>
      <c r="B5" s="2">
        <v>6.0151227949999999</v>
      </c>
      <c r="C5" s="3">
        <v>1.6000000000000001E-8</v>
      </c>
      <c r="D5" s="4">
        <v>7.59</v>
      </c>
      <c r="E5" s="5">
        <v>1</v>
      </c>
    </row>
    <row r="6" spans="1:5" x14ac:dyDescent="0.25">
      <c r="A6" t="s">
        <v>10</v>
      </c>
      <c r="B6" s="2">
        <v>7.0160045499999999</v>
      </c>
      <c r="C6" s="3">
        <v>8.0000000000000002E-8</v>
      </c>
      <c r="D6" s="4">
        <v>92.41</v>
      </c>
      <c r="E6" s="5">
        <v>1.5</v>
      </c>
    </row>
    <row r="7" spans="1:5" x14ac:dyDescent="0.25">
      <c r="A7" t="s">
        <v>6</v>
      </c>
      <c r="B7" s="2">
        <v>78.918337100000002</v>
      </c>
      <c r="C7" s="3">
        <v>2.0999999999999998E-6</v>
      </c>
      <c r="D7" s="4">
        <v>50.69</v>
      </c>
      <c r="E7" s="5">
        <v>1.5</v>
      </c>
    </row>
    <row r="8" spans="1:5" x14ac:dyDescent="0.25">
      <c r="A8" t="s">
        <v>7</v>
      </c>
      <c r="B8" s="2">
        <v>80.916290599999996</v>
      </c>
      <c r="C8" s="3">
        <v>2.0999999999999998E-6</v>
      </c>
      <c r="D8" s="4">
        <v>49.31</v>
      </c>
      <c r="E8" s="5">
        <v>1.5</v>
      </c>
    </row>
    <row r="9" spans="1:5" x14ac:dyDescent="0.25">
      <c r="B9" s="1">
        <f>B5*B7/(B5+B7)</f>
        <v>5.5891222260409741</v>
      </c>
    </row>
    <row r="10" spans="1:5" x14ac:dyDescent="0.25">
      <c r="B10" s="1">
        <f>B5*B8/(B5+B8)</f>
        <v>5.598913040368199</v>
      </c>
    </row>
    <row r="11" spans="1:5" x14ac:dyDescent="0.25">
      <c r="B11" s="1">
        <f>B6*B7/(B6+B7)</f>
        <v>6.443191412661899</v>
      </c>
    </row>
    <row r="12" spans="1:5" x14ac:dyDescent="0.25">
      <c r="B12" s="1">
        <f>B6*B8/(B6+B8)</f>
        <v>6.4562065854222412</v>
      </c>
    </row>
    <row r="13" spans="1:5" x14ac:dyDescent="0.25">
      <c r="B13" s="1"/>
    </row>
    <row r="14" spans="1:5" s="8" customFormat="1" x14ac:dyDescent="0.25">
      <c r="A14" s="8" t="s">
        <v>59</v>
      </c>
      <c r="B14" s="17"/>
    </row>
    <row r="15" spans="1:5" x14ac:dyDescent="0.25">
      <c r="B15" s="1"/>
    </row>
    <row r="16" spans="1:5" x14ac:dyDescent="0.25">
      <c r="A16" t="s">
        <v>0</v>
      </c>
    </row>
    <row r="17" spans="1:3" x14ac:dyDescent="0.25">
      <c r="A17" s="6">
        <v>32397.13</v>
      </c>
      <c r="B17">
        <v>0.1</v>
      </c>
      <c r="C17">
        <v>1</v>
      </c>
    </row>
    <row r="18" spans="1:3" x14ac:dyDescent="0.25">
      <c r="A18" s="6">
        <v>32461.52</v>
      </c>
      <c r="B18">
        <v>0.1</v>
      </c>
      <c r="C18">
        <v>1</v>
      </c>
    </row>
    <row r="19" spans="1:3" x14ac:dyDescent="0.25">
      <c r="A19" s="6">
        <v>32722.6</v>
      </c>
      <c r="B19">
        <v>0.1</v>
      </c>
      <c r="C19">
        <v>1</v>
      </c>
    </row>
    <row r="20" spans="1:3" x14ac:dyDescent="0.25">
      <c r="A20" s="6">
        <v>32729.14</v>
      </c>
      <c r="B20">
        <v>0.1</v>
      </c>
      <c r="C20">
        <v>1</v>
      </c>
    </row>
    <row r="21" spans="1:3" x14ac:dyDescent="0.25">
      <c r="A21" s="6">
        <v>32737.53</v>
      </c>
      <c r="B21">
        <v>0.1</v>
      </c>
      <c r="C21">
        <v>1</v>
      </c>
    </row>
    <row r="22" spans="1:3" x14ac:dyDescent="0.25">
      <c r="A22" s="6">
        <v>33057.54</v>
      </c>
      <c r="B22">
        <v>0.25</v>
      </c>
      <c r="C22">
        <v>1</v>
      </c>
    </row>
    <row r="23" spans="1:3" x14ac:dyDescent="0.25">
      <c r="A23" s="6">
        <v>33063.96</v>
      </c>
      <c r="B23">
        <v>0.1</v>
      </c>
      <c r="C23">
        <v>1</v>
      </c>
    </row>
    <row r="24" spans="1:3" x14ac:dyDescent="0.25">
      <c r="A24" s="6">
        <v>33071.53</v>
      </c>
      <c r="B24">
        <v>0.1</v>
      </c>
      <c r="C24">
        <v>1</v>
      </c>
    </row>
    <row r="25" spans="1:3" x14ac:dyDescent="0.25">
      <c r="A25" s="6">
        <v>33122.44</v>
      </c>
      <c r="B25">
        <v>0.3</v>
      </c>
      <c r="C25">
        <v>1</v>
      </c>
    </row>
    <row r="26" spans="1:3" x14ac:dyDescent="0.25">
      <c r="A26" s="6">
        <v>33130.300000000003</v>
      </c>
      <c r="B26">
        <v>0.1</v>
      </c>
      <c r="C26">
        <v>1</v>
      </c>
    </row>
    <row r="27" spans="1:3" x14ac:dyDescent="0.25">
      <c r="A27" s="6">
        <v>33139.5</v>
      </c>
      <c r="B27">
        <v>0.1</v>
      </c>
      <c r="C27">
        <v>1</v>
      </c>
    </row>
    <row r="28" spans="1:3" x14ac:dyDescent="0.25">
      <c r="A28" s="6">
        <v>38112.720000000001</v>
      </c>
      <c r="B28">
        <v>0.1</v>
      </c>
      <c r="C28">
        <v>1</v>
      </c>
    </row>
    <row r="29" spans="1:3" x14ac:dyDescent="0.25">
      <c r="A29" s="6"/>
    </row>
    <row r="31" spans="1:3" x14ac:dyDescent="0.25">
      <c r="A31" s="6"/>
    </row>
    <row r="32" spans="1:3" x14ac:dyDescent="0.25">
      <c r="A32" s="6"/>
    </row>
    <row r="33" spans="1:1" x14ac:dyDescent="0.25">
      <c r="A33" s="6"/>
    </row>
    <row r="34" spans="1:1" x14ac:dyDescent="0.25">
      <c r="A34" s="6"/>
    </row>
    <row r="35" spans="1:1" x14ac:dyDescent="0.25">
      <c r="A35" s="6"/>
    </row>
    <row r="36" spans="1:1" x14ac:dyDescent="0.25">
      <c r="A36" s="6"/>
    </row>
    <row r="37" spans="1:1" x14ac:dyDescent="0.25">
      <c r="A37" s="6"/>
    </row>
    <row r="38" spans="1:1" x14ac:dyDescent="0.25">
      <c r="A38" s="6"/>
    </row>
    <row r="39" spans="1:1" x14ac:dyDescent="0.25">
      <c r="A39" s="6"/>
    </row>
    <row r="40" spans="1:1" x14ac:dyDescent="0.25">
      <c r="A40" s="6"/>
    </row>
    <row r="41" spans="1:1" x14ac:dyDescent="0.25">
      <c r="A41" s="6"/>
    </row>
    <row r="42" spans="1:1" x14ac:dyDescent="0.25">
      <c r="A42" s="6"/>
    </row>
    <row r="43" spans="1:1" x14ac:dyDescent="0.25">
      <c r="A43" s="6"/>
    </row>
    <row r="44" spans="1:1" x14ac:dyDescent="0.25">
      <c r="A44" s="6"/>
    </row>
    <row r="45" spans="1:1" x14ac:dyDescent="0.25">
      <c r="A45" s="6"/>
    </row>
    <row r="47" spans="1:1" s="8" customFormat="1" x14ac:dyDescent="0.25">
      <c r="A47" s="8" t="s">
        <v>60</v>
      </c>
    </row>
    <row r="49" spans="1:4" x14ac:dyDescent="0.25">
      <c r="A49" s="6" t="s">
        <v>11</v>
      </c>
    </row>
    <row r="50" spans="1:4" x14ac:dyDescent="0.25">
      <c r="A50" s="6"/>
      <c r="B50" t="s">
        <v>12</v>
      </c>
      <c r="C50" t="s">
        <v>13</v>
      </c>
      <c r="D50" t="s">
        <v>14</v>
      </c>
    </row>
    <row r="51" spans="1:4" x14ac:dyDescent="0.25">
      <c r="A51" s="6">
        <v>32397.13</v>
      </c>
      <c r="B51">
        <v>0</v>
      </c>
      <c r="C51">
        <f>B51+1</f>
        <v>1</v>
      </c>
      <c r="D51">
        <f>A51/C51</f>
        <v>32397.13</v>
      </c>
    </row>
    <row r="52" spans="1:4" x14ac:dyDescent="0.25">
      <c r="A52" s="6">
        <v>32461.52</v>
      </c>
      <c r="B52">
        <v>0</v>
      </c>
      <c r="C52">
        <f t="shared" ref="C52:C62" si="0">B52+1</f>
        <v>1</v>
      </c>
      <c r="D52">
        <f t="shared" ref="D52:D62" si="1">A52/C52</f>
        <v>32461.52</v>
      </c>
    </row>
    <row r="53" spans="1:4" x14ac:dyDescent="0.25">
      <c r="A53" s="6">
        <v>32722.6</v>
      </c>
      <c r="B53">
        <v>0</v>
      </c>
      <c r="C53">
        <f t="shared" si="0"/>
        <v>1</v>
      </c>
      <c r="D53">
        <f t="shared" si="1"/>
        <v>32722.6</v>
      </c>
    </row>
    <row r="54" spans="1:4" x14ac:dyDescent="0.25">
      <c r="A54" s="6">
        <v>32729.14</v>
      </c>
      <c r="B54">
        <v>0</v>
      </c>
      <c r="C54">
        <f t="shared" si="0"/>
        <v>1</v>
      </c>
      <c r="D54">
        <f t="shared" si="1"/>
        <v>32729.14</v>
      </c>
    </row>
    <row r="55" spans="1:4" x14ac:dyDescent="0.25">
      <c r="A55" s="6">
        <v>32737.53</v>
      </c>
      <c r="B55">
        <v>0</v>
      </c>
      <c r="C55">
        <f t="shared" si="0"/>
        <v>1</v>
      </c>
      <c r="D55">
        <f t="shared" si="1"/>
        <v>32737.53</v>
      </c>
    </row>
    <row r="56" spans="1:4" x14ac:dyDescent="0.25">
      <c r="A56" s="6">
        <v>33057.54</v>
      </c>
      <c r="B56">
        <v>0</v>
      </c>
      <c r="C56">
        <f t="shared" si="0"/>
        <v>1</v>
      </c>
      <c r="D56">
        <f t="shared" si="1"/>
        <v>33057.54</v>
      </c>
    </row>
    <row r="57" spans="1:4" x14ac:dyDescent="0.25">
      <c r="A57" s="6">
        <v>33063.96</v>
      </c>
      <c r="B57">
        <v>0</v>
      </c>
      <c r="C57">
        <f t="shared" si="0"/>
        <v>1</v>
      </c>
      <c r="D57">
        <f t="shared" si="1"/>
        <v>33063.96</v>
      </c>
    </row>
    <row r="58" spans="1:4" x14ac:dyDescent="0.25">
      <c r="A58" s="6">
        <v>33071.53</v>
      </c>
      <c r="B58">
        <v>0</v>
      </c>
      <c r="C58">
        <f t="shared" si="0"/>
        <v>1</v>
      </c>
      <c r="D58">
        <f t="shared" si="1"/>
        <v>33071.53</v>
      </c>
    </row>
    <row r="59" spans="1:4" x14ac:dyDescent="0.25">
      <c r="A59" s="6">
        <v>33122.44</v>
      </c>
      <c r="B59">
        <v>0</v>
      </c>
      <c r="C59">
        <f t="shared" si="0"/>
        <v>1</v>
      </c>
      <c r="D59">
        <f t="shared" si="1"/>
        <v>33122.44</v>
      </c>
    </row>
    <row r="60" spans="1:4" x14ac:dyDescent="0.25">
      <c r="A60" s="6">
        <v>33130.300000000003</v>
      </c>
      <c r="B60">
        <v>0</v>
      </c>
      <c r="C60">
        <f t="shared" si="0"/>
        <v>1</v>
      </c>
      <c r="D60">
        <f t="shared" si="1"/>
        <v>33130.300000000003</v>
      </c>
    </row>
    <row r="61" spans="1:4" x14ac:dyDescent="0.25">
      <c r="A61" s="6">
        <v>33139.5</v>
      </c>
      <c r="B61">
        <v>0</v>
      </c>
      <c r="C61">
        <f t="shared" si="0"/>
        <v>1</v>
      </c>
      <c r="D61">
        <f t="shared" si="1"/>
        <v>33139.5</v>
      </c>
    </row>
    <row r="62" spans="1:4" x14ac:dyDescent="0.25">
      <c r="A62" s="6">
        <v>38112.720000000001</v>
      </c>
      <c r="B62">
        <v>0</v>
      </c>
      <c r="C62">
        <f t="shared" si="0"/>
        <v>1</v>
      </c>
      <c r="D62">
        <f t="shared" si="1"/>
        <v>38112.720000000001</v>
      </c>
    </row>
    <row r="63" spans="1:4" x14ac:dyDescent="0.25">
      <c r="A63" s="6"/>
    </row>
    <row r="64" spans="1:4" s="8" customFormat="1" x14ac:dyDescent="0.25">
      <c r="A64" s="13" t="s">
        <v>61</v>
      </c>
    </row>
    <row r="66" spans="1:6" ht="17.25" x14ac:dyDescent="0.25">
      <c r="A66" t="s">
        <v>17</v>
      </c>
    </row>
    <row r="67" spans="1:6" x14ac:dyDescent="0.25">
      <c r="A67" t="s">
        <v>15</v>
      </c>
      <c r="D67" t="s">
        <v>14</v>
      </c>
    </row>
    <row r="68" spans="1:6" x14ac:dyDescent="0.25">
      <c r="A68" s="6">
        <v>38112.720000000001</v>
      </c>
      <c r="B68">
        <v>0</v>
      </c>
      <c r="C68">
        <v>1</v>
      </c>
      <c r="D68">
        <f>A68/C68</f>
        <v>38112.720000000001</v>
      </c>
    </row>
    <row r="70" spans="1:6" ht="17.25" x14ac:dyDescent="0.25">
      <c r="A70" t="s">
        <v>18</v>
      </c>
    </row>
    <row r="71" spans="1:6" x14ac:dyDescent="0.25">
      <c r="A71" t="s">
        <v>16</v>
      </c>
      <c r="D71" t="s">
        <v>14</v>
      </c>
    </row>
    <row r="72" spans="1:6" x14ac:dyDescent="0.25">
      <c r="A72" s="6">
        <v>32397.13</v>
      </c>
      <c r="B72">
        <v>0</v>
      </c>
      <c r="C72">
        <f>B72+1</f>
        <v>1</v>
      </c>
      <c r="D72">
        <f>A72/C72</f>
        <v>32397.13</v>
      </c>
      <c r="E72">
        <v>0</v>
      </c>
      <c r="F72">
        <v>2</v>
      </c>
    </row>
    <row r="73" spans="1:6" x14ac:dyDescent="0.25">
      <c r="A73" s="6">
        <v>32461.52</v>
      </c>
      <c r="B73">
        <v>0</v>
      </c>
      <c r="C73">
        <f t="shared" ref="C73:C82" si="2">B73+1</f>
        <v>1</v>
      </c>
      <c r="D73">
        <f t="shared" ref="D73:D82" si="3">A73/C73</f>
        <v>32461.52</v>
      </c>
      <c r="E73">
        <v>0</v>
      </c>
      <c r="F73">
        <v>1</v>
      </c>
    </row>
    <row r="74" spans="1:6" x14ac:dyDescent="0.25">
      <c r="A74" s="6">
        <v>32722.6</v>
      </c>
      <c r="B74">
        <v>0</v>
      </c>
      <c r="C74">
        <f t="shared" si="2"/>
        <v>1</v>
      </c>
      <c r="D74">
        <f t="shared" si="3"/>
        <v>32722.6</v>
      </c>
      <c r="E74">
        <v>0</v>
      </c>
      <c r="F74">
        <v>2</v>
      </c>
    </row>
    <row r="75" spans="1:6" x14ac:dyDescent="0.25">
      <c r="A75" s="6">
        <v>32729.14</v>
      </c>
      <c r="B75">
        <v>0</v>
      </c>
      <c r="C75">
        <f t="shared" si="2"/>
        <v>1</v>
      </c>
      <c r="D75">
        <f t="shared" si="3"/>
        <v>32729.14</v>
      </c>
      <c r="E75">
        <v>0</v>
      </c>
      <c r="F75">
        <v>2</v>
      </c>
    </row>
    <row r="76" spans="1:6" x14ac:dyDescent="0.25">
      <c r="A76" s="6">
        <v>32737.53</v>
      </c>
      <c r="B76">
        <v>0</v>
      </c>
      <c r="C76">
        <f t="shared" si="2"/>
        <v>1</v>
      </c>
      <c r="D76">
        <f t="shared" si="3"/>
        <v>32737.53</v>
      </c>
      <c r="E76">
        <v>0</v>
      </c>
      <c r="F76">
        <v>2</v>
      </c>
    </row>
    <row r="77" spans="1:6" x14ac:dyDescent="0.25">
      <c r="A77" s="6">
        <v>33057.54</v>
      </c>
      <c r="B77">
        <v>0</v>
      </c>
      <c r="C77">
        <f t="shared" si="2"/>
        <v>1</v>
      </c>
      <c r="D77">
        <f t="shared" si="3"/>
        <v>33057.54</v>
      </c>
      <c r="E77">
        <v>0</v>
      </c>
      <c r="F77">
        <v>2</v>
      </c>
    </row>
    <row r="78" spans="1:6" x14ac:dyDescent="0.25">
      <c r="A78" s="6">
        <v>33063.96</v>
      </c>
      <c r="B78">
        <v>0</v>
      </c>
      <c r="C78">
        <f t="shared" si="2"/>
        <v>1</v>
      </c>
      <c r="D78">
        <f t="shared" si="3"/>
        <v>33063.96</v>
      </c>
      <c r="E78">
        <v>0</v>
      </c>
      <c r="F78">
        <v>2</v>
      </c>
    </row>
    <row r="79" spans="1:6" x14ac:dyDescent="0.25">
      <c r="A79" s="6">
        <v>33071.53</v>
      </c>
      <c r="B79">
        <v>0</v>
      </c>
      <c r="C79">
        <f t="shared" si="2"/>
        <v>1</v>
      </c>
      <c r="D79">
        <f t="shared" si="3"/>
        <v>33071.53</v>
      </c>
      <c r="E79">
        <v>0</v>
      </c>
      <c r="F79">
        <v>2</v>
      </c>
    </row>
    <row r="80" spans="1:6" x14ac:dyDescent="0.25">
      <c r="A80" s="6">
        <v>33122.44</v>
      </c>
      <c r="B80">
        <v>0</v>
      </c>
      <c r="C80">
        <f t="shared" si="2"/>
        <v>1</v>
      </c>
      <c r="D80">
        <f t="shared" si="3"/>
        <v>33122.44</v>
      </c>
      <c r="E80">
        <v>0</v>
      </c>
      <c r="F80">
        <v>1</v>
      </c>
    </row>
    <row r="81" spans="1:6" x14ac:dyDescent="0.25">
      <c r="A81" s="6">
        <v>33130.300000000003</v>
      </c>
      <c r="B81">
        <v>0</v>
      </c>
      <c r="C81">
        <f t="shared" si="2"/>
        <v>1</v>
      </c>
      <c r="D81">
        <f t="shared" si="3"/>
        <v>33130.300000000003</v>
      </c>
      <c r="E81">
        <v>0</v>
      </c>
      <c r="F81">
        <v>1</v>
      </c>
    </row>
    <row r="82" spans="1:6" x14ac:dyDescent="0.25">
      <c r="A82" s="6">
        <v>33139.5</v>
      </c>
      <c r="B82">
        <v>0</v>
      </c>
      <c r="C82">
        <f t="shared" si="2"/>
        <v>1</v>
      </c>
      <c r="D82">
        <f t="shared" si="3"/>
        <v>33139.5</v>
      </c>
      <c r="E82">
        <v>0</v>
      </c>
      <c r="F82">
        <v>1</v>
      </c>
    </row>
    <row r="84" spans="1:6" ht="17.25" x14ac:dyDescent="0.25">
      <c r="A84" t="s">
        <v>19</v>
      </c>
      <c r="B84" s="7" t="s">
        <v>20</v>
      </c>
      <c r="C84" s="7" t="s">
        <v>21</v>
      </c>
      <c r="D84" s="7" t="s">
        <v>23</v>
      </c>
    </row>
    <row r="85" spans="1:6" x14ac:dyDescent="0.25">
      <c r="A85" s="8">
        <f>D68/D82</f>
        <v>1.1500692527044765</v>
      </c>
      <c r="B85">
        <f>B10/B$9</f>
        <v>1.0017517624290997</v>
      </c>
      <c r="C85">
        <f>B10/B$10</f>
        <v>1</v>
      </c>
    </row>
    <row r="86" spans="1:6" x14ac:dyDescent="0.25">
      <c r="B86" s="8">
        <f>B11/B$9</f>
        <v>1.1528091804186398</v>
      </c>
      <c r="C86" s="8">
        <f>B11/B$10</f>
        <v>1.1507932640150771</v>
      </c>
      <c r="D86" s="10">
        <f>B11/B$11</f>
        <v>1</v>
      </c>
    </row>
    <row r="87" spans="1:6" x14ac:dyDescent="0.25">
      <c r="B87">
        <f>B12/B$9</f>
        <v>1.1551378417421838</v>
      </c>
      <c r="C87">
        <f>B12/B$10</f>
        <v>1.1531178532106054</v>
      </c>
      <c r="D87" s="9">
        <f>B12/B$11</f>
        <v>1.0020199885315786</v>
      </c>
    </row>
    <row r="89" spans="1:6" ht="17.25" x14ac:dyDescent="0.25">
      <c r="A89" t="s">
        <v>22</v>
      </c>
    </row>
    <row r="91" spans="1:6" x14ac:dyDescent="0.25">
      <c r="A91" t="s">
        <v>19</v>
      </c>
    </row>
    <row r="92" spans="1:6" x14ac:dyDescent="0.25">
      <c r="A92" s="9">
        <f>A82/A79</f>
        <v>1.0020552420767954</v>
      </c>
    </row>
    <row r="94" spans="1:6" x14ac:dyDescent="0.25">
      <c r="A94" t="s">
        <v>24</v>
      </c>
    </row>
    <row r="96" spans="1:6" s="8" customFormat="1" x14ac:dyDescent="0.25">
      <c r="A96" s="8" t="s">
        <v>62</v>
      </c>
    </row>
    <row r="98" spans="1:31" ht="17.25" x14ac:dyDescent="0.25">
      <c r="A98" t="s">
        <v>34</v>
      </c>
    </row>
    <row r="99" spans="1:31" x14ac:dyDescent="0.25">
      <c r="A99" t="s">
        <v>25</v>
      </c>
      <c r="B99" t="s">
        <v>12</v>
      </c>
      <c r="C99" t="s">
        <v>13</v>
      </c>
      <c r="D99" t="s">
        <v>26</v>
      </c>
      <c r="E99" t="s">
        <v>30</v>
      </c>
      <c r="F99" t="s">
        <v>31</v>
      </c>
      <c r="G99" t="s">
        <v>32</v>
      </c>
      <c r="I99" t="s">
        <v>38</v>
      </c>
      <c r="J99" t="s">
        <v>43</v>
      </c>
      <c r="K99" t="s">
        <v>42</v>
      </c>
      <c r="M99" t="s">
        <v>52</v>
      </c>
      <c r="N99" t="s">
        <v>31</v>
      </c>
      <c r="O99" t="s">
        <v>32</v>
      </c>
    </row>
    <row r="100" spans="1:31" x14ac:dyDescent="0.25">
      <c r="A100" s="6">
        <v>32461.52</v>
      </c>
      <c r="B100">
        <v>0</v>
      </c>
      <c r="C100">
        <f>B100+1</f>
        <v>1</v>
      </c>
      <c r="D100">
        <v>2</v>
      </c>
      <c r="E100">
        <f>2*(E$105-E$106*($D100+0.5))*$C100</f>
        <v>32461.519999994962</v>
      </c>
      <c r="F100" s="6">
        <f>$A100-E100</f>
        <v>5.0386006478220224E-9</v>
      </c>
      <c r="G100" s="6">
        <f>F100^2</f>
        <v>2.5387496488232504E-17</v>
      </c>
      <c r="I100">
        <v>1.5</v>
      </c>
      <c r="J100">
        <v>2.5</v>
      </c>
      <c r="K100" s="16">
        <f>INDEX($I$131:$I$133,MATCH($J100,$E$131:$E$133,0))-INDEX($I$130,MATCH($I100,$E$130,0))</f>
        <v>0.05</v>
      </c>
      <c r="L100" s="16"/>
      <c r="M100">
        <f>2*(M$105-M$106*($D100+0.5))*$C100-$K100*M$107</f>
        <v>32461.519999992222</v>
      </c>
      <c r="N100" s="6">
        <f>$A100-M100</f>
        <v>7.7779986895620823E-9</v>
      </c>
      <c r="O100" s="6">
        <f>N100^2</f>
        <v>6.0497263614829469E-17</v>
      </c>
      <c r="AD100" s="6"/>
      <c r="AE100" s="6"/>
    </row>
    <row r="101" spans="1:31" x14ac:dyDescent="0.25">
      <c r="A101" s="6">
        <v>33122.44</v>
      </c>
      <c r="B101">
        <v>0</v>
      </c>
      <c r="C101">
        <f>B101+1</f>
        <v>1</v>
      </c>
      <c r="D101">
        <v>0</v>
      </c>
      <c r="E101">
        <f>2*(E$105-E$106*($D101+0.5))*$C101</f>
        <v>33130.746666661638</v>
      </c>
      <c r="F101" s="6">
        <f>$A101-E101</f>
        <v>-8.3066666616359726</v>
      </c>
      <c r="G101" s="6">
        <f>F101^2</f>
        <v>69.000711027534507</v>
      </c>
      <c r="I101">
        <v>1.5</v>
      </c>
      <c r="J101">
        <v>0.5</v>
      </c>
      <c r="K101" s="16">
        <f>INDEX($I$131:$I$133,MATCH($J101,$E$131:$E$133,0))-INDEX($I$130,MATCH($I101,$E$130,0))</f>
        <v>0.25</v>
      </c>
      <c r="L101" s="16"/>
      <c r="M101">
        <f>2*(M$105-M$106*($D101+0.5))*$C101-$K101*M$107</f>
        <v>33122.542459004537</v>
      </c>
      <c r="N101" s="6">
        <f>$A101-M101</f>
        <v>-0.10245900453446666</v>
      </c>
      <c r="O101" s="6">
        <f>N101^2</f>
        <v>1.0497847610193858E-2</v>
      </c>
      <c r="AD101" s="6"/>
      <c r="AE101" s="6"/>
    </row>
    <row r="102" spans="1:31" x14ac:dyDescent="0.25">
      <c r="A102" s="6">
        <v>33130.300000000003</v>
      </c>
      <c r="B102">
        <v>0</v>
      </c>
      <c r="C102">
        <f>B102+1</f>
        <v>1</v>
      </c>
      <c r="D102">
        <v>0</v>
      </c>
      <c r="E102">
        <f>2*(E$105-E$106*($D102+0.5))*$C102</f>
        <v>33130.746666661638</v>
      </c>
      <c r="F102" s="6">
        <f>$A102-E102</f>
        <v>-0.44666666163539048</v>
      </c>
      <c r="G102" s="6">
        <f>F102^2</f>
        <v>0.19951110661650442</v>
      </c>
      <c r="I102">
        <v>1.5</v>
      </c>
      <c r="J102">
        <v>2.5</v>
      </c>
      <c r="K102" s="16">
        <f>INDEX($I$131:$I$133,MATCH($J102,$E$131:$E$133,0))-INDEX($I$130,MATCH($I102,$E$130,0))</f>
        <v>0.05</v>
      </c>
      <c r="L102" s="16"/>
      <c r="M102">
        <f>2*(M$105-M$106*($D102+0.5))*$C102-$K102*M$107</f>
        <v>33130.115573758623</v>
      </c>
      <c r="N102" s="6">
        <f>$A102-M102</f>
        <v>0.18442624137969688</v>
      </c>
      <c r="O102" s="6">
        <f>N102^2</f>
        <v>3.4013038509442213E-2</v>
      </c>
      <c r="AD102" s="6"/>
      <c r="AE102" s="6"/>
    </row>
    <row r="103" spans="1:31" x14ac:dyDescent="0.25">
      <c r="A103" s="6">
        <v>33139.5</v>
      </c>
      <c r="B103">
        <v>0</v>
      </c>
      <c r="C103">
        <f>B103+1</f>
        <v>1</v>
      </c>
      <c r="D103">
        <v>0</v>
      </c>
      <c r="E103">
        <f>2*(E$105-E$106*($D103+0.5))*$C103</f>
        <v>33130.746666661638</v>
      </c>
      <c r="F103" s="6">
        <f>$A103-E103</f>
        <v>8.7533333383616991</v>
      </c>
      <c r="G103" s="6">
        <f>F103^2</f>
        <v>76.620844532474365</v>
      </c>
      <c r="I103">
        <v>1.5</v>
      </c>
      <c r="J103">
        <v>1.5</v>
      </c>
      <c r="K103" s="16">
        <f>INDEX($I$131:$I$133,MATCH($J103,$E$131:$E$133,0))-INDEX($I$130,MATCH($I103,$E$130,0))</f>
        <v>-0.2</v>
      </c>
      <c r="L103" s="16"/>
      <c r="M103">
        <f>2*(M$105-M$106*($D103+0.5))*$C103-$K103*M$107</f>
        <v>33139.581967201222</v>
      </c>
      <c r="N103" s="6">
        <f>$A103-M103</f>
        <v>-8.1967201222141739E-2</v>
      </c>
      <c r="O103" s="6">
        <f>N103^2</f>
        <v>6.7186220761910739E-3</v>
      </c>
      <c r="AD103" s="6"/>
      <c r="AE103" s="6"/>
    </row>
    <row r="104" spans="1:31" x14ac:dyDescent="0.25">
      <c r="G104" s="6">
        <f>SUM(G100:G103)</f>
        <v>145.82106666662537</v>
      </c>
      <c r="O104" s="6">
        <f>SUM(O100:O103)</f>
        <v>5.1229508195827209E-2</v>
      </c>
      <c r="AE104" s="6"/>
    </row>
    <row r="105" spans="1:31" ht="18" x14ac:dyDescent="0.35">
      <c r="A105" t="s">
        <v>28</v>
      </c>
      <c r="E105">
        <v>16649.026666664155</v>
      </c>
      <c r="M105">
        <v>16649.57887294437</v>
      </c>
    </row>
    <row r="106" spans="1:31" ht="18" x14ac:dyDescent="0.35">
      <c r="A106" t="s">
        <v>29</v>
      </c>
      <c r="E106">
        <v>167.30666666666949</v>
      </c>
      <c r="M106">
        <v>167.14889344159937</v>
      </c>
    </row>
    <row r="107" spans="1:31" x14ac:dyDescent="0.25">
      <c r="A107" t="s">
        <v>44</v>
      </c>
      <c r="M107">
        <v>37.865573770410386</v>
      </c>
    </row>
    <row r="108" spans="1:31" x14ac:dyDescent="0.25">
      <c r="A108" t="s">
        <v>56</v>
      </c>
    </row>
    <row r="110" spans="1:31" ht="17.25" x14ac:dyDescent="0.25">
      <c r="A110" t="s">
        <v>35</v>
      </c>
    </row>
    <row r="111" spans="1:31" x14ac:dyDescent="0.25">
      <c r="A111" t="s">
        <v>27</v>
      </c>
      <c r="B111" t="s">
        <v>12</v>
      </c>
      <c r="C111" t="s">
        <v>13</v>
      </c>
      <c r="D111" t="s">
        <v>26</v>
      </c>
      <c r="E111" t="s">
        <v>30</v>
      </c>
      <c r="F111" t="s">
        <v>31</v>
      </c>
      <c r="G111" t="s">
        <v>32</v>
      </c>
      <c r="I111" t="s">
        <v>38</v>
      </c>
      <c r="J111" t="s">
        <v>43</v>
      </c>
      <c r="K111" t="s">
        <v>42</v>
      </c>
      <c r="M111" t="s">
        <v>52</v>
      </c>
      <c r="N111" t="s">
        <v>31</v>
      </c>
      <c r="O111" t="s">
        <v>32</v>
      </c>
      <c r="Q111" t="s">
        <v>53</v>
      </c>
      <c r="R111" t="s">
        <v>31</v>
      </c>
      <c r="S111" t="s">
        <v>32</v>
      </c>
      <c r="U111" t="s">
        <v>54</v>
      </c>
      <c r="V111" t="s">
        <v>31</v>
      </c>
      <c r="W111" t="s">
        <v>32</v>
      </c>
      <c r="Y111" t="s">
        <v>55</v>
      </c>
      <c r="Z111" t="s">
        <v>31</v>
      </c>
      <c r="AA111" t="s">
        <v>32</v>
      </c>
      <c r="AC111" t="s">
        <v>58</v>
      </c>
      <c r="AD111" t="s">
        <v>31</v>
      </c>
      <c r="AE111" t="s">
        <v>32</v>
      </c>
    </row>
    <row r="112" spans="1:31" x14ac:dyDescent="0.25">
      <c r="A112" s="6">
        <v>32397.13</v>
      </c>
      <c r="B112">
        <v>0</v>
      </c>
      <c r="C112">
        <f>B112+1</f>
        <v>1</v>
      </c>
      <c r="D112">
        <v>2</v>
      </c>
      <c r="E112">
        <f t="shared" ref="E112:E118" si="4">2*(E$120-E$121*($D112+0.5))*$C112</f>
        <v>32396.395000022505</v>
      </c>
      <c r="F112" s="6">
        <f>$A112-E112</f>
        <v>0.73499997749604518</v>
      </c>
      <c r="G112" s="6">
        <f>F112^2</f>
        <v>0.54022496691918687</v>
      </c>
      <c r="I112">
        <v>1.5</v>
      </c>
      <c r="J112">
        <v>2.5</v>
      </c>
      <c r="K112" s="16">
        <f t="shared" ref="K112:K118" si="5">INDEX($I$131:$I$133,MATCH($J112,$E$131:$E$133,0))-INDEX($I$130,MATCH($I112,$E$130,0))</f>
        <v>0.05</v>
      </c>
      <c r="L112" s="16"/>
      <c r="M112">
        <f t="shared" ref="M112:M118" si="6">2*(M$120-M$121*($D112+0.5))*$C112-$K112*M$123</f>
        <v>32396.194700402659</v>
      </c>
      <c r="N112" s="6">
        <f>$A112-M112</f>
        <v>0.93529959734223667</v>
      </c>
      <c r="O112" s="6">
        <f>N112^2</f>
        <v>0.87478533678855008</v>
      </c>
      <c r="Q112">
        <f>2*(Q$120-Q$121*($D112+0.5))*$C112-$K112*Q$123</f>
        <v>32396.218929677412</v>
      </c>
      <c r="R112" s="6">
        <f>$A112-Q112</f>
        <v>0.91107032258878462</v>
      </c>
      <c r="S112" s="6">
        <f>R112^2</f>
        <v>0.83004913270203207</v>
      </c>
      <c r="U112">
        <f>2*(U$120-U$121*($D112+0.5)-U$122*($D112+0.5)^2)*$C112-$K112*U$123</f>
        <v>32397.129999891094</v>
      </c>
      <c r="V112" s="6">
        <f>$A112-U112</f>
        <v>1.0890653356909752E-7</v>
      </c>
      <c r="W112" s="6">
        <f>V112^2</f>
        <v>1.1860633054036965E-14</v>
      </c>
      <c r="Y112">
        <f>2*(Y$120-Y$121*($D112+0.5)+Y$122*($D112+0.5)^2)*$C112-$K112*Y$123</f>
        <v>32397.130000072113</v>
      </c>
      <c r="Z112" s="6">
        <f>$A112-Y112</f>
        <v>-7.2112015914171934E-8</v>
      </c>
      <c r="AA112" s="6">
        <f>Z112^2</f>
        <v>5.2001428392057863E-15</v>
      </c>
      <c r="AC112">
        <f>2*(AC$120-AC$121*($D112+0.5)-AC$122*($D112+0.5)^2)*$C112-$K112*(AC$123+$D112*AC$125)</f>
        <v>32397.130000047779</v>
      </c>
      <c r="AD112" s="6">
        <f>$A112-AC112</f>
        <v>-4.7777575673535466E-8</v>
      </c>
      <c r="AE112" s="6">
        <f>AD112^2</f>
        <v>2.282696737240408E-15</v>
      </c>
    </row>
    <row r="113" spans="1:31" x14ac:dyDescent="0.25">
      <c r="A113" s="6">
        <v>32722.6</v>
      </c>
      <c r="B113">
        <v>0</v>
      </c>
      <c r="C113">
        <f t="shared" ref="C113:C118" si="7">B113+1</f>
        <v>1</v>
      </c>
      <c r="D113">
        <v>1</v>
      </c>
      <c r="E113">
        <f t="shared" si="4"/>
        <v>32730.246666692197</v>
      </c>
      <c r="F113" s="6">
        <f t="shared" ref="F113:F118" si="8">$A113-E113</f>
        <v>-7.646666692198778</v>
      </c>
      <c r="G113" s="6">
        <f t="shared" ref="G113:G118" si="9">F113^2</f>
        <v>58.471511501582199</v>
      </c>
      <c r="I113">
        <v>1.5</v>
      </c>
      <c r="J113">
        <v>0.5</v>
      </c>
      <c r="K113" s="16">
        <f t="shared" si="5"/>
        <v>0.25</v>
      </c>
      <c r="L113" s="16"/>
      <c r="M113">
        <f t="shared" si="6"/>
        <v>32723.436482292829</v>
      </c>
      <c r="N113" s="6">
        <f t="shared" ref="N113:N118" si="10">$A113-M113</f>
        <v>-0.83648229283062392</v>
      </c>
      <c r="O113" s="6">
        <f t="shared" ref="O113:O118" si="11">N113^2</f>
        <v>0.69970262621917767</v>
      </c>
      <c r="Q113">
        <f>2*(Q$120-Q$121*($D113+0.5))*$C113-$K113*Q$123</f>
        <v>32723.139773886774</v>
      </c>
      <c r="R113" s="6">
        <f t="shared" ref="R113:R118" si="12">$A113-Q113</f>
        <v>-0.53977388677594718</v>
      </c>
      <c r="S113" s="6">
        <f t="shared" ref="S113:S118" si="13">R113^2</f>
        <v>0.29135584884521304</v>
      </c>
      <c r="U113">
        <f t="shared" ref="U113:U118" si="14">2*(U$120-U$121*($D113+0.5)-U$122*($D113+0.5)^2)*$C113-$K113*U$123</f>
        <v>32722.796338492444</v>
      </c>
      <c r="V113" s="6">
        <f t="shared" ref="V113:V118" si="15">$A113-U113</f>
        <v>-0.19633849244564772</v>
      </c>
      <c r="W113" s="6">
        <f t="shared" ref="W113:W118" si="16">V113^2</f>
        <v>3.8548803615829665E-2</v>
      </c>
      <c r="Y113">
        <f>2*(Y$120-Y$121*($D113+0.5)+Y$122*($D113+0.5)^2)*$C113-$K113*Y$123</f>
        <v>32722.564754187362</v>
      </c>
      <c r="Z113" s="6">
        <f t="shared" ref="Z113:Z118" si="17">$A113-Y113</f>
        <v>3.5245812636276241E-2</v>
      </c>
      <c r="AA113" s="6">
        <f t="shared" ref="AA113:AA118" si="18">Z113^2</f>
        <v>1.2422673083914899E-3</v>
      </c>
      <c r="AC113">
        <f t="shared" ref="AC113:AC118" si="19">2*(AC$120-AC$121*($D113+0.5)-AC$122*($D113+0.5)^2)*$C113-$K113*(AC$123+$D113*AC$125)</f>
        <v>32722.564754061746</v>
      </c>
      <c r="AD113" s="6">
        <f t="shared" ref="AD113:AD118" si="20">$A113-AC113</f>
        <v>3.5245938252046471E-2</v>
      </c>
      <c r="AE113" s="6">
        <f t="shared" ref="AE113:AE118" si="21">AD113^2</f>
        <v>1.2422761632670727E-3</v>
      </c>
    </row>
    <row r="114" spans="1:31" x14ac:dyDescent="0.25">
      <c r="A114" s="6">
        <v>32729.14</v>
      </c>
      <c r="B114">
        <v>0</v>
      </c>
      <c r="C114">
        <f t="shared" si="7"/>
        <v>1</v>
      </c>
      <c r="D114">
        <v>1</v>
      </c>
      <c r="E114">
        <f t="shared" si="4"/>
        <v>32730.246666692197</v>
      </c>
      <c r="F114" s="6">
        <f t="shared" si="8"/>
        <v>-1.1066666921979049</v>
      </c>
      <c r="G114" s="6">
        <f t="shared" si="9"/>
        <v>1.2247111676202524</v>
      </c>
      <c r="I114">
        <v>1.5</v>
      </c>
      <c r="J114">
        <v>2.5</v>
      </c>
      <c r="K114" s="16">
        <f t="shared" si="5"/>
        <v>0.05</v>
      </c>
      <c r="L114" s="16"/>
      <c r="M114">
        <f t="shared" si="6"/>
        <v>32729.846067583308</v>
      </c>
      <c r="N114" s="6">
        <f t="shared" si="10"/>
        <v>-0.70606758330904995</v>
      </c>
      <c r="O114" s="6">
        <f t="shared" si="11"/>
        <v>0.49853143219988222</v>
      </c>
      <c r="Q114">
        <f>2*(Q$120-Q$121*($D114+0.5))*$C114-$K114*Q$123</f>
        <v>32729.808333582158</v>
      </c>
      <c r="R114" s="6">
        <f t="shared" si="12"/>
        <v>-0.66833358215808403</v>
      </c>
      <c r="S114" s="6">
        <f t="shared" si="13"/>
        <v>0.44666977704025645</v>
      </c>
      <c r="U114">
        <f t="shared" si="14"/>
        <v>32729.221256520421</v>
      </c>
      <c r="V114" s="6">
        <f t="shared" si="15"/>
        <v>-8.1256520421447931E-2</v>
      </c>
      <c r="W114" s="6">
        <f t="shared" si="16"/>
        <v>6.6026221110011846E-3</v>
      </c>
      <c r="Y114">
        <f>2*(Y$120-Y$121*($D114+0.5)+Y$122*($D114+0.5)^2)*$C114-$K114*Y$123</f>
        <v>32729.20344265566</v>
      </c>
      <c r="Z114" s="6">
        <f t="shared" si="17"/>
        <v>-6.3442655660765013E-2</v>
      </c>
      <c r="AA114" s="6">
        <f t="shared" si="18"/>
        <v>4.0249705572903988E-3</v>
      </c>
      <c r="AC114">
        <f t="shared" si="19"/>
        <v>32729.203442586062</v>
      </c>
      <c r="AD114" s="6">
        <f t="shared" si="20"/>
        <v>-6.3442586062592454E-2</v>
      </c>
      <c r="AE114" s="6">
        <f t="shared" si="21"/>
        <v>4.0249617263094506E-3</v>
      </c>
    </row>
    <row r="115" spans="1:31" x14ac:dyDescent="0.25">
      <c r="A115" s="6">
        <v>32737.53</v>
      </c>
      <c r="B115">
        <v>0</v>
      </c>
      <c r="C115">
        <f t="shared" si="7"/>
        <v>1</v>
      </c>
      <c r="D115">
        <v>1</v>
      </c>
      <c r="E115">
        <f t="shared" si="4"/>
        <v>32730.246666692197</v>
      </c>
      <c r="F115" s="6">
        <f t="shared" si="8"/>
        <v>7.283333307801513</v>
      </c>
      <c r="G115" s="6">
        <f t="shared" si="9"/>
        <v>53.046944072530927</v>
      </c>
      <c r="I115">
        <v>1.5</v>
      </c>
      <c r="J115">
        <v>1.5</v>
      </c>
      <c r="K115" s="16">
        <f t="shared" si="5"/>
        <v>-0.2</v>
      </c>
      <c r="L115" s="16"/>
      <c r="M115">
        <f t="shared" si="6"/>
        <v>32737.858049196406</v>
      </c>
      <c r="N115" s="6">
        <f t="shared" si="10"/>
        <v>-0.32804919640693697</v>
      </c>
      <c r="O115" s="6">
        <f t="shared" si="11"/>
        <v>0.10761627526323711</v>
      </c>
      <c r="Q115">
        <f>2*(Q$120-Q$121*($D115+0.5))*$C115-$K115*Q$123</f>
        <v>32738.144033201381</v>
      </c>
      <c r="R115" s="6">
        <f t="shared" si="12"/>
        <v>-0.61403320138197159</v>
      </c>
      <c r="S115" s="6">
        <f t="shared" si="13"/>
        <v>0.37703677239939287</v>
      </c>
      <c r="U115">
        <f t="shared" si="14"/>
        <v>32737.252404055391</v>
      </c>
      <c r="V115" s="6">
        <f t="shared" si="15"/>
        <v>0.27759594460803783</v>
      </c>
      <c r="W115" s="6">
        <f t="shared" si="16"/>
        <v>7.7059508462828802E-2</v>
      </c>
      <c r="Y115">
        <f>2*(Y$120-Y$121*($D115+0.5)+Y$122*($D115+0.5)^2)*$C115-$K115*Y$123</f>
        <v>32737.501803241033</v>
      </c>
      <c r="Z115" s="6">
        <f t="shared" si="17"/>
        <v>2.8196758965350455E-2</v>
      </c>
      <c r="AA115" s="6">
        <f t="shared" si="18"/>
        <v>7.950572161500712E-4</v>
      </c>
      <c r="AC115">
        <f t="shared" si="19"/>
        <v>32737.501803241455</v>
      </c>
      <c r="AD115" s="6">
        <f t="shared" si="20"/>
        <v>2.8196758543344913E-2</v>
      </c>
      <c r="AE115" s="6">
        <f t="shared" si="21"/>
        <v>7.9505719235169431E-4</v>
      </c>
    </row>
    <row r="116" spans="1:31" x14ac:dyDescent="0.25">
      <c r="A116" s="6">
        <v>33057.54</v>
      </c>
      <c r="B116">
        <v>0</v>
      </c>
      <c r="C116">
        <f t="shared" si="7"/>
        <v>1</v>
      </c>
      <c r="D116">
        <v>0</v>
      </c>
      <c r="E116">
        <f t="shared" si="4"/>
        <v>33064.098333361893</v>
      </c>
      <c r="F116" s="6">
        <f t="shared" si="8"/>
        <v>-6.5583333618924371</v>
      </c>
      <c r="G116" s="6">
        <f t="shared" si="9"/>
        <v>43.011736485711353</v>
      </c>
      <c r="I116">
        <v>1.5</v>
      </c>
      <c r="J116">
        <v>0.5</v>
      </c>
      <c r="K116" s="16">
        <f t="shared" si="5"/>
        <v>0.25</v>
      </c>
      <c r="L116" s="16"/>
      <c r="M116">
        <f t="shared" si="6"/>
        <v>33057.087849473486</v>
      </c>
      <c r="N116" s="6">
        <f t="shared" si="10"/>
        <v>0.45215052651474252</v>
      </c>
      <c r="O116" s="6">
        <f t="shared" si="11"/>
        <v>0.20444009862755888</v>
      </c>
      <c r="Q116">
        <f>2*(Q$120-Q$121*($D116+0.5))*$C116-$K116*Q$124</f>
        <v>33057.375621058476</v>
      </c>
      <c r="R116" s="6">
        <f t="shared" si="12"/>
        <v>0.16437894152477384</v>
      </c>
      <c r="S116" s="6">
        <f t="shared" si="13"/>
        <v>2.7020436416805016E-2</v>
      </c>
      <c r="U116">
        <f t="shared" si="14"/>
        <v>33057.383005093863</v>
      </c>
      <c r="V116" s="6">
        <f t="shared" si="15"/>
        <v>0.1569949061376974</v>
      </c>
      <c r="W116" s="6">
        <f t="shared" si="16"/>
        <v>2.4647400553184415E-2</v>
      </c>
      <c r="Y116">
        <f>2*(Y$120-Y$121*($D116+0.5)+Y$122*($D116+0.5)^2)*$C116-$K116*Y$124</f>
        <v>33057.614590114121</v>
      </c>
      <c r="Z116" s="6">
        <f t="shared" si="17"/>
        <v>-7.459011411992833E-2</v>
      </c>
      <c r="AA116" s="6">
        <f t="shared" si="18"/>
        <v>5.5636851244239317E-3</v>
      </c>
      <c r="AC116">
        <f t="shared" si="19"/>
        <v>33057.614590116544</v>
      </c>
      <c r="AD116" s="6">
        <f t="shared" si="20"/>
        <v>-7.4590116542822216E-2</v>
      </c>
      <c r="AE116" s="6">
        <f t="shared" si="21"/>
        <v>5.5636854858718008E-3</v>
      </c>
    </row>
    <row r="117" spans="1:31" x14ac:dyDescent="0.25">
      <c r="A117" s="6">
        <v>33063.96</v>
      </c>
      <c r="B117">
        <v>0</v>
      </c>
      <c r="C117">
        <f t="shared" si="7"/>
        <v>1</v>
      </c>
      <c r="D117">
        <v>0</v>
      </c>
      <c r="E117">
        <f t="shared" si="4"/>
        <v>33064.098333361893</v>
      </c>
      <c r="F117" s="6">
        <f t="shared" si="8"/>
        <v>-0.13833336189418333</v>
      </c>
      <c r="G117" s="6">
        <f t="shared" si="9"/>
        <v>1.9136119012947091E-2</v>
      </c>
      <c r="I117">
        <v>1.5</v>
      </c>
      <c r="J117">
        <v>2.5</v>
      </c>
      <c r="K117" s="16">
        <f t="shared" si="5"/>
        <v>0.05</v>
      </c>
      <c r="L117" s="16"/>
      <c r="M117">
        <f t="shared" si="6"/>
        <v>33063.497434763965</v>
      </c>
      <c r="N117" s="6">
        <f t="shared" si="10"/>
        <v>0.46256523603369715</v>
      </c>
      <c r="O117" s="6">
        <f t="shared" si="11"/>
        <v>0.21396659758690995</v>
      </c>
      <c r="Q117">
        <f>2*(Q$120-Q$121*($D117+0.5))*$C117-$K117*Q$124</f>
        <v>33063.527026140298</v>
      </c>
      <c r="R117" s="6">
        <f t="shared" si="12"/>
        <v>0.43297385970072355</v>
      </c>
      <c r="S117" s="6">
        <f t="shared" si="13"/>
        <v>0.18746636318414184</v>
      </c>
      <c r="U117">
        <f t="shared" si="14"/>
        <v>33063.807923121836</v>
      </c>
      <c r="V117" s="6">
        <f t="shared" si="15"/>
        <v>0.15207687816291582</v>
      </c>
      <c r="W117" s="6">
        <f t="shared" si="16"/>
        <v>2.3127376871778342E-2</v>
      </c>
      <c r="Y117">
        <f>2*(Y$120-Y$121*($D117+0.5)+Y$122*($D117+0.5)^2)*$C117-$K117*Y$124</f>
        <v>33063.82573769219</v>
      </c>
      <c r="Z117" s="6">
        <f t="shared" si="17"/>
        <v>0.13426230780896731</v>
      </c>
      <c r="AA117" s="6">
        <f t="shared" si="18"/>
        <v>1.8026367298189884E-2</v>
      </c>
      <c r="AC117">
        <f t="shared" si="19"/>
        <v>33063.825737659768</v>
      </c>
      <c r="AD117" s="6">
        <f t="shared" si="20"/>
        <v>0.13426234023063444</v>
      </c>
      <c r="AE117" s="6">
        <f t="shared" si="21"/>
        <v>1.8026376004206639E-2</v>
      </c>
    </row>
    <row r="118" spans="1:31" x14ac:dyDescent="0.25">
      <c r="A118" s="6">
        <v>33071.53</v>
      </c>
      <c r="B118">
        <v>0</v>
      </c>
      <c r="C118">
        <f t="shared" si="7"/>
        <v>1</v>
      </c>
      <c r="D118">
        <v>0</v>
      </c>
      <c r="E118">
        <f t="shared" si="4"/>
        <v>33064.098333361893</v>
      </c>
      <c r="F118" s="6">
        <f t="shared" si="8"/>
        <v>7.4316666381055256</v>
      </c>
      <c r="G118" s="6">
        <f t="shared" si="9"/>
        <v>55.229669019930682</v>
      </c>
      <c r="I118">
        <v>1.5</v>
      </c>
      <c r="J118">
        <v>1.5</v>
      </c>
      <c r="K118" s="16">
        <f t="shared" si="5"/>
        <v>-0.2</v>
      </c>
      <c r="L118" s="16"/>
      <c r="M118">
        <f t="shared" si="6"/>
        <v>33071.509416377063</v>
      </c>
      <c r="N118" s="6">
        <f t="shared" si="10"/>
        <v>2.0583622936101165E-2</v>
      </c>
      <c r="O118" s="6">
        <f t="shared" si="11"/>
        <v>4.2368553317558992E-4</v>
      </c>
      <c r="Q118">
        <f>2*(Q$120-Q$121*($D118+0.5))*$C118-$K118*Q$124</f>
        <v>33071.216282492576</v>
      </c>
      <c r="R118" s="6">
        <f t="shared" si="12"/>
        <v>0.31371750742255244</v>
      </c>
      <c r="S118" s="6">
        <f t="shared" si="13"/>
        <v>9.8418674463419245E-2</v>
      </c>
      <c r="U118">
        <f t="shared" si="14"/>
        <v>33071.839070656803</v>
      </c>
      <c r="V118" s="6">
        <f t="shared" si="15"/>
        <v>-0.30907065680366941</v>
      </c>
      <c r="W118" s="6">
        <f t="shared" si="16"/>
        <v>9.5524670897051606E-2</v>
      </c>
      <c r="Y118">
        <f>2*(Y$120-Y$121*($D118+0.5)+Y$122*($D118+0.5)^2)*$C118-$K118*Y$124</f>
        <v>33071.589672164766</v>
      </c>
      <c r="Z118" s="6">
        <f t="shared" si="17"/>
        <v>-5.9672164767107461E-2</v>
      </c>
      <c r="AA118" s="6">
        <f t="shared" si="18"/>
        <v>3.560767247992821E-3</v>
      </c>
      <c r="AC118">
        <f t="shared" si="19"/>
        <v>33071.58967208879</v>
      </c>
      <c r="AD118" s="6">
        <f t="shared" si="20"/>
        <v>-5.9672088791558053E-2</v>
      </c>
      <c r="AE118" s="6">
        <f t="shared" si="21"/>
        <v>3.5607581807475881E-3</v>
      </c>
    </row>
    <row r="119" spans="1:31" x14ac:dyDescent="0.25">
      <c r="G119" s="6">
        <f>SUM(G112:G118)</f>
        <v>211.54393333330756</v>
      </c>
      <c r="O119" s="6">
        <f>SUM(O112:O118)</f>
        <v>2.5994660522184918</v>
      </c>
      <c r="S119" s="6">
        <f>SUM(S112:S118)</f>
        <v>2.2580170050512605</v>
      </c>
      <c r="W119" s="6">
        <f>SUM(W112:W118)</f>
        <v>0.26551038251168591</v>
      </c>
      <c r="AA119" s="6">
        <f>SUM(AA112:AA118)</f>
        <v>3.3213114752443797E-2</v>
      </c>
      <c r="AE119" s="6">
        <f>SUM(AE112:AE118)</f>
        <v>3.3213114752756526E-2</v>
      </c>
    </row>
    <row r="120" spans="1:31" ht="18" x14ac:dyDescent="0.35">
      <c r="A120" t="s">
        <v>28</v>
      </c>
      <c r="E120">
        <v>16615.512083348371</v>
      </c>
      <c r="M120">
        <v>16615.962757338453</v>
      </c>
      <c r="Q120">
        <v>16615.929789681562</v>
      </c>
      <c r="U120">
        <v>16616.821632334533</v>
      </c>
      <c r="Y120">
        <v>16616.775983602554</v>
      </c>
      <c r="AC120">
        <v>16616.796024580286</v>
      </c>
    </row>
    <row r="121" spans="1:31" ht="18" x14ac:dyDescent="0.35">
      <c r="A121" t="s">
        <v>29</v>
      </c>
      <c r="E121">
        <v>166.92583333484751</v>
      </c>
      <c r="M121">
        <v>166.82568359032624</v>
      </c>
      <c r="Q121">
        <v>166.79470195237403</v>
      </c>
      <c r="U121">
        <v>168.54103828674982</v>
      </c>
      <c r="Y121">
        <v>168.4786885222025</v>
      </c>
      <c r="AC121">
        <v>168.53213118192795</v>
      </c>
    </row>
    <row r="122" spans="1:31" ht="18" x14ac:dyDescent="0.35">
      <c r="A122" t="s">
        <v>46</v>
      </c>
      <c r="U122">
        <v>-0.62385249302173429</v>
      </c>
      <c r="Y122">
        <v>0.61049180760747068</v>
      </c>
      <c r="AC122">
        <v>-0.63721313385584477</v>
      </c>
    </row>
    <row r="123" spans="1:31" x14ac:dyDescent="0.25">
      <c r="A123" t="s">
        <v>44</v>
      </c>
      <c r="M123">
        <v>32.04792645238836</v>
      </c>
      <c r="P123" t="s">
        <v>57</v>
      </c>
      <c r="Q123">
        <v>33.342798476905372</v>
      </c>
      <c r="U123">
        <v>32.124590139876325</v>
      </c>
      <c r="X123" t="s">
        <v>57</v>
      </c>
      <c r="Y123">
        <v>33.193442341496173</v>
      </c>
      <c r="AC123">
        <v>31.055737716105142</v>
      </c>
    </row>
    <row r="124" spans="1:31" x14ac:dyDescent="0.25">
      <c r="P124" t="s">
        <v>45</v>
      </c>
      <c r="Q124">
        <v>30.757025409125479</v>
      </c>
      <c r="U124" t="s">
        <v>50</v>
      </c>
      <c r="X124" t="s">
        <v>45</v>
      </c>
      <c r="Y124">
        <v>31.055737890318881</v>
      </c>
    </row>
    <row r="125" spans="1:31" x14ac:dyDescent="0.25">
      <c r="A125" t="s">
        <v>56</v>
      </c>
      <c r="AC125">
        <v>2.1377049054672441</v>
      </c>
    </row>
    <row r="127" spans="1:31" ht="18" x14ac:dyDescent="0.35">
      <c r="A127" t="s">
        <v>33</v>
      </c>
      <c r="E127" s="9">
        <f>E105/E120</f>
        <v>1.0020170659289744</v>
      </c>
      <c r="M127" s="9">
        <f>M105/M120</f>
        <v>1.0020231217472531</v>
      </c>
    </row>
    <row r="129" spans="1:14" x14ac:dyDescent="0.25">
      <c r="A129" t="s">
        <v>12</v>
      </c>
      <c r="B129" t="s">
        <v>13</v>
      </c>
      <c r="C129" t="s">
        <v>36</v>
      </c>
      <c r="D129" t="s">
        <v>37</v>
      </c>
      <c r="E129" t="s">
        <v>38</v>
      </c>
      <c r="F129" t="s">
        <v>39</v>
      </c>
      <c r="G129" t="s">
        <v>40</v>
      </c>
      <c r="H129" t="s">
        <v>41</v>
      </c>
      <c r="I129" t="s">
        <v>42</v>
      </c>
      <c r="K129" s="7" t="s">
        <v>38</v>
      </c>
      <c r="L129" s="7" t="s">
        <v>43</v>
      </c>
      <c r="M129" s="7" t="s">
        <v>51</v>
      </c>
    </row>
    <row r="130" spans="1:14" x14ac:dyDescent="0.25">
      <c r="A130">
        <v>0</v>
      </c>
      <c r="B130">
        <f>A130+1</f>
        <v>1</v>
      </c>
      <c r="C130">
        <v>1.5</v>
      </c>
      <c r="D130">
        <f>C130+1</f>
        <v>2.5</v>
      </c>
      <c r="E130">
        <f>A130+C130</f>
        <v>1.5</v>
      </c>
      <c r="F130">
        <f>E130+1</f>
        <v>2.5</v>
      </c>
      <c r="G130">
        <f>E130*F130-C130*D130-A130*B130</f>
        <v>0</v>
      </c>
      <c r="H130">
        <f>G130+1</f>
        <v>1</v>
      </c>
      <c r="I130" s="11">
        <f>(0.75*G130*H130-C130*D130*A130*B130)/(2*C130*(2*C130-1)*(2*A130-1)*(2*A130+3))</f>
        <v>0</v>
      </c>
      <c r="K130">
        <v>1.5</v>
      </c>
      <c r="L130">
        <v>2.5</v>
      </c>
      <c r="M130" s="12">
        <f>INDEX($I$131:$I$133,MATCH($L130,$E$131:$E$133,0))-INDEX($I$130,MATCH($K130,$E$130,0))</f>
        <v>0.05</v>
      </c>
      <c r="N130">
        <v>0</v>
      </c>
    </row>
    <row r="131" spans="1:14" x14ac:dyDescent="0.25">
      <c r="A131">
        <v>1</v>
      </c>
      <c r="B131">
        <f>A131+1</f>
        <v>2</v>
      </c>
      <c r="C131">
        <v>1.5</v>
      </c>
      <c r="D131">
        <f>C131+1</f>
        <v>2.5</v>
      </c>
      <c r="E131">
        <v>2.5</v>
      </c>
      <c r="F131">
        <f>E131+1</f>
        <v>3.5</v>
      </c>
      <c r="G131">
        <f>E131*F131-C131*D131-A131*B131</f>
        <v>3</v>
      </c>
      <c r="H131">
        <f>G131+1</f>
        <v>4</v>
      </c>
      <c r="I131" s="11">
        <f>(0.75*G131*H131-C131*D131*A131*B131)/(2*C131*(2*C131-1)*(2*A131-1)*(2*A131+3))</f>
        <v>0.05</v>
      </c>
      <c r="K131">
        <v>1.5</v>
      </c>
      <c r="L131">
        <v>1.5</v>
      </c>
      <c r="M131" s="12">
        <f>INDEX($I$131:$I$133,MATCH($L131,$E$131:$E$133,0))-INDEX($I$130,MATCH($K131,$E$130,0))</f>
        <v>-0.2</v>
      </c>
      <c r="N131">
        <v>0</v>
      </c>
    </row>
    <row r="132" spans="1:14" x14ac:dyDescent="0.25">
      <c r="A132">
        <v>1</v>
      </c>
      <c r="B132">
        <f>A132+1</f>
        <v>2</v>
      </c>
      <c r="C132">
        <v>1.5</v>
      </c>
      <c r="D132">
        <f>C132+1</f>
        <v>2.5</v>
      </c>
      <c r="E132">
        <v>1.5</v>
      </c>
      <c r="F132">
        <f>E132+1</f>
        <v>2.5</v>
      </c>
      <c r="G132">
        <f>E132*F132-C132*D132-A132*B132</f>
        <v>-2</v>
      </c>
      <c r="H132">
        <f>G132+1</f>
        <v>-1</v>
      </c>
      <c r="I132" s="11">
        <f>(0.75*G132*H132-C132*D132*A132*B132)/(2*C132*(2*C132-1)*(2*A132-1)*(2*A132+3))</f>
        <v>-0.2</v>
      </c>
      <c r="K132">
        <v>1.5</v>
      </c>
      <c r="L132">
        <v>0.5</v>
      </c>
      <c r="M132" s="12">
        <f>INDEX($I$131:$I$133,MATCH($L132,$E$131:$E$133,0))-INDEX($I$130,MATCH($K132,$E$130,0))</f>
        <v>0.25</v>
      </c>
      <c r="N132">
        <v>0</v>
      </c>
    </row>
    <row r="133" spans="1:14" x14ac:dyDescent="0.25">
      <c r="A133">
        <v>1</v>
      </c>
      <c r="B133">
        <f>A133+1</f>
        <v>2</v>
      </c>
      <c r="C133">
        <v>1.5</v>
      </c>
      <c r="D133">
        <f>C133+1</f>
        <v>2.5</v>
      </c>
      <c r="E133">
        <v>0.5</v>
      </c>
      <c r="F133">
        <f>E133+1</f>
        <v>1.5</v>
      </c>
      <c r="G133">
        <f>E133*F133-C133*D133-A133*B133</f>
        <v>-5</v>
      </c>
      <c r="H133">
        <f>G133+1</f>
        <v>-4</v>
      </c>
      <c r="I133" s="11">
        <f>(0.75*G133*H133-C133*D133*A133*B133)/(2*C133*(2*C133-1)*(2*A133-1)*(2*A133+3))</f>
        <v>0.25</v>
      </c>
      <c r="K133" t="s">
        <v>50</v>
      </c>
      <c r="M133" s="12" t="s">
        <v>50</v>
      </c>
      <c r="N133" t="s">
        <v>50</v>
      </c>
    </row>
  </sheetData>
  <sortState ref="A17:A28">
    <sortCondition ref="A17"/>
  </sortState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2"/>
  <sheetViews>
    <sheetView workbookViewId="0">
      <selection activeCell="M2" sqref="M2"/>
    </sheetView>
  </sheetViews>
  <sheetFormatPr defaultRowHeight="15" x14ac:dyDescent="0.25"/>
  <cols>
    <col min="1" max="2" width="10.5703125" customWidth="1"/>
    <col min="3" max="4" width="10.85546875" customWidth="1"/>
    <col min="5" max="5" width="11.140625" customWidth="1"/>
    <col min="6" max="6" width="10.28515625" customWidth="1"/>
    <col min="7" max="7" width="11.7109375" customWidth="1"/>
    <col min="8" max="8" width="10.28515625" customWidth="1"/>
    <col min="9" max="9" width="10" customWidth="1"/>
    <col min="10" max="10" width="10.140625" customWidth="1"/>
    <col min="11" max="11" width="10" customWidth="1"/>
    <col min="12" max="12" width="10.28515625" customWidth="1"/>
    <col min="13" max="13" width="10.140625" customWidth="1"/>
  </cols>
  <sheetData>
    <row r="1" spans="1:14" ht="17.25" x14ac:dyDescent="0.25">
      <c r="B1" t="s">
        <v>49</v>
      </c>
      <c r="C1" t="s">
        <v>34</v>
      </c>
      <c r="G1" t="s">
        <v>49</v>
      </c>
      <c r="H1" t="s">
        <v>49</v>
      </c>
      <c r="I1" t="s">
        <v>49</v>
      </c>
      <c r="J1" t="s">
        <v>34</v>
      </c>
      <c r="K1" t="s">
        <v>34</v>
      </c>
      <c r="L1" t="s">
        <v>34</v>
      </c>
      <c r="M1" t="s">
        <v>47</v>
      </c>
    </row>
    <row r="2" spans="1:14" x14ac:dyDescent="0.25">
      <c r="B2" s="13">
        <v>32397.13</v>
      </c>
      <c r="C2" s="13">
        <v>32461.52</v>
      </c>
      <c r="D2" s="13">
        <v>32722.6</v>
      </c>
      <c r="E2" s="13">
        <v>32729.14</v>
      </c>
      <c r="F2" s="13">
        <v>32737.53</v>
      </c>
      <c r="G2" s="13">
        <v>33057.54</v>
      </c>
      <c r="H2" s="13">
        <v>33063.96</v>
      </c>
      <c r="I2" s="13">
        <v>33071.53</v>
      </c>
      <c r="J2" s="13">
        <v>33122.44</v>
      </c>
      <c r="K2" s="13">
        <v>33130.300000000003</v>
      </c>
      <c r="L2" s="13">
        <v>33139.5</v>
      </c>
      <c r="M2" s="13">
        <v>38112.720000000001</v>
      </c>
    </row>
    <row r="3" spans="1:14" ht="17.25" x14ac:dyDescent="0.25">
      <c r="A3" s="13">
        <v>32397.13</v>
      </c>
      <c r="B3">
        <f>B$2/$A3</f>
        <v>1</v>
      </c>
      <c r="C3" s="15">
        <f t="shared" ref="C3:M14" si="0">C$2/$A3</f>
        <v>1.0019875217341783</v>
      </c>
      <c r="D3">
        <f t="shared" si="0"/>
        <v>1.0100462602705855</v>
      </c>
      <c r="E3">
        <f t="shared" si="0"/>
        <v>1.0102481300041084</v>
      </c>
      <c r="F3">
        <f t="shared" si="0"/>
        <v>1.010507103561334</v>
      </c>
      <c r="G3">
        <f t="shared" si="0"/>
        <v>1.0203848303846668</v>
      </c>
      <c r="H3">
        <f t="shared" si="0"/>
        <v>1.0205829960863817</v>
      </c>
      <c r="I3">
        <f t="shared" si="0"/>
        <v>1.0208166587595875</v>
      </c>
      <c r="J3">
        <f t="shared" si="0"/>
        <v>1.022388094254028</v>
      </c>
      <c r="K3">
        <f t="shared" si="0"/>
        <v>1.0226307083374362</v>
      </c>
      <c r="L3">
        <f t="shared" si="0"/>
        <v>1.0229146841093639</v>
      </c>
      <c r="M3">
        <f t="shared" si="0"/>
        <v>1.1764227263340918</v>
      </c>
      <c r="N3" t="s">
        <v>49</v>
      </c>
    </row>
    <row r="4" spans="1:14" ht="17.25" x14ac:dyDescent="0.25">
      <c r="A4" s="13">
        <v>32461.52</v>
      </c>
      <c r="B4">
        <f t="shared" ref="B4:B14" si="1">B$2/$A4</f>
        <v>0.99801642067284591</v>
      </c>
      <c r="C4">
        <f t="shared" si="0"/>
        <v>1</v>
      </c>
      <c r="D4">
        <f t="shared" si="0"/>
        <v>1.0080427533892435</v>
      </c>
      <c r="E4">
        <f t="shared" si="0"/>
        <v>1.0082442226981361</v>
      </c>
      <c r="F4">
        <f t="shared" si="0"/>
        <v>1.0085026825607672</v>
      </c>
      <c r="G4">
        <f t="shared" si="0"/>
        <v>1.018360816129374</v>
      </c>
      <c r="H4">
        <f t="shared" si="0"/>
        <v>1.0185585887536996</v>
      </c>
      <c r="I4">
        <f t="shared" si="0"/>
        <v>1.0187917879384576</v>
      </c>
      <c r="J4">
        <f t="shared" si="0"/>
        <v>1.0203601063659373</v>
      </c>
      <c r="K4">
        <f t="shared" si="0"/>
        <v>1.0206022392050651</v>
      </c>
      <c r="L4">
        <f t="shared" si="0"/>
        <v>1.0208856516885223</v>
      </c>
      <c r="M4">
        <f t="shared" si="0"/>
        <v>1.1740891985341413</v>
      </c>
      <c r="N4" t="s">
        <v>34</v>
      </c>
    </row>
    <row r="5" spans="1:14" x14ac:dyDescent="0.25">
      <c r="A5" s="13">
        <v>32722.6</v>
      </c>
      <c r="B5">
        <f t="shared" si="1"/>
        <v>0.99005366321747057</v>
      </c>
      <c r="C5">
        <f t="shared" si="0"/>
        <v>0.99202141639111807</v>
      </c>
      <c r="D5">
        <f t="shared" si="0"/>
        <v>1</v>
      </c>
      <c r="E5">
        <f t="shared" si="0"/>
        <v>1.000199861869167</v>
      </c>
      <c r="F5">
        <f t="shared" si="0"/>
        <v>1.0004562595881745</v>
      </c>
      <c r="G5">
        <f t="shared" si="0"/>
        <v>1.0102357392138768</v>
      </c>
      <c r="H5">
        <f t="shared" si="0"/>
        <v>1.0104319338927836</v>
      </c>
      <c r="I5">
        <f t="shared" si="0"/>
        <v>1.0106632724783484</v>
      </c>
      <c r="J5">
        <f t="shared" si="0"/>
        <v>1.0122190779461291</v>
      </c>
      <c r="K5">
        <f t="shared" si="0"/>
        <v>1.0124592789081555</v>
      </c>
      <c r="L5">
        <f t="shared" si="0"/>
        <v>1.0127404301614176</v>
      </c>
      <c r="M5">
        <f t="shared" si="0"/>
        <v>1.1647216296993517</v>
      </c>
    </row>
    <row r="6" spans="1:14" x14ac:dyDescent="0.25">
      <c r="A6" s="13">
        <v>32729.14</v>
      </c>
      <c r="B6">
        <f t="shared" si="1"/>
        <v>0.98985582878132461</v>
      </c>
      <c r="C6">
        <f t="shared" si="0"/>
        <v>0.99182318875473052</v>
      </c>
      <c r="D6">
        <f t="shared" si="0"/>
        <v>0.99980017806761801</v>
      </c>
      <c r="E6">
        <f t="shared" si="0"/>
        <v>1</v>
      </c>
      <c r="F6">
        <f t="shared" si="0"/>
        <v>1.00025634648512</v>
      </c>
      <c r="G6">
        <f t="shared" si="0"/>
        <v>1.0100338719563056</v>
      </c>
      <c r="H6">
        <f t="shared" si="0"/>
        <v>1.0102300274312126</v>
      </c>
      <c r="I6">
        <f t="shared" si="0"/>
        <v>1.0104613197902541</v>
      </c>
      <c r="J6">
        <f t="shared" si="0"/>
        <v>1.0120168143739801</v>
      </c>
      <c r="K6">
        <f t="shared" si="0"/>
        <v>1.0122569673385859</v>
      </c>
      <c r="L6">
        <f t="shared" si="0"/>
        <v>1.0125380624116613</v>
      </c>
      <c r="M6">
        <f t="shared" si="0"/>
        <v>1.164488892772618</v>
      </c>
    </row>
    <row r="7" spans="1:14" x14ac:dyDescent="0.25">
      <c r="A7" s="13">
        <v>32737.53</v>
      </c>
      <c r="B7">
        <f t="shared" si="1"/>
        <v>0.98960214774908195</v>
      </c>
      <c r="C7">
        <f t="shared" si="0"/>
        <v>0.9915690035259227</v>
      </c>
      <c r="D7">
        <f t="shared" si="0"/>
        <v>0.99954394848969974</v>
      </c>
      <c r="E7">
        <f t="shared" si="0"/>
        <v>0.99974371921155936</v>
      </c>
      <c r="F7">
        <f t="shared" si="0"/>
        <v>1</v>
      </c>
      <c r="G7">
        <f t="shared" si="0"/>
        <v>1.009775019679249</v>
      </c>
      <c r="H7">
        <f t="shared" si="0"/>
        <v>1.0099711248832761</v>
      </c>
      <c r="I7">
        <f t="shared" si="0"/>
        <v>1.0102023579665296</v>
      </c>
      <c r="J7">
        <f t="shared" si="0"/>
        <v>1.011757453906877</v>
      </c>
      <c r="K7">
        <f t="shared" si="0"/>
        <v>1.0119975453248917</v>
      </c>
      <c r="L7">
        <f t="shared" si="0"/>
        <v>1.0122785683587003</v>
      </c>
      <c r="M7">
        <f t="shared" si="0"/>
        <v>1.1641904566410479</v>
      </c>
    </row>
    <row r="8" spans="1:14" ht="17.25" x14ac:dyDescent="0.25">
      <c r="A8" s="13">
        <v>33057.54</v>
      </c>
      <c r="B8">
        <f t="shared" si="1"/>
        <v>0.98002240941098462</v>
      </c>
      <c r="C8">
        <f t="shared" si="0"/>
        <v>0.9819702252496707</v>
      </c>
      <c r="D8">
        <f t="shared" si="0"/>
        <v>0.9898679696069338</v>
      </c>
      <c r="E8">
        <f t="shared" si="0"/>
        <v>0.99006580646956788</v>
      </c>
      <c r="F8">
        <f t="shared" si="0"/>
        <v>0.99031960635909377</v>
      </c>
      <c r="G8">
        <f t="shared" si="0"/>
        <v>1</v>
      </c>
      <c r="H8">
        <f t="shared" si="0"/>
        <v>1.0001942068284573</v>
      </c>
      <c r="I8">
        <f t="shared" si="0"/>
        <v>1.0004232014844419</v>
      </c>
      <c r="J8" s="15">
        <f t="shared" si="0"/>
        <v>1.0019632434839374</v>
      </c>
      <c r="K8" s="15">
        <f t="shared" si="0"/>
        <v>1.0022010107225161</v>
      </c>
      <c r="L8" s="15">
        <f t="shared" si="0"/>
        <v>1.002479313342735</v>
      </c>
      <c r="M8" s="14">
        <f t="shared" si="0"/>
        <v>1.1529206347477761</v>
      </c>
      <c r="N8" t="s">
        <v>49</v>
      </c>
    </row>
    <row r="9" spans="1:14" ht="17.25" x14ac:dyDescent="0.25">
      <c r="A9" s="13">
        <v>33063.96</v>
      </c>
      <c r="B9">
        <f t="shared" si="1"/>
        <v>0.97983211932267045</v>
      </c>
      <c r="C9">
        <f t="shared" si="0"/>
        <v>0.98177955695567021</v>
      </c>
      <c r="D9">
        <f t="shared" si="0"/>
        <v>0.98967576781486544</v>
      </c>
      <c r="E9">
        <f t="shared" si="0"/>
        <v>0.98987356626369016</v>
      </c>
      <c r="F9">
        <f t="shared" si="0"/>
        <v>0.99012731687311506</v>
      </c>
      <c r="G9">
        <f t="shared" si="0"/>
        <v>0.99980583088051167</v>
      </c>
      <c r="H9">
        <f t="shared" si="0"/>
        <v>1</v>
      </c>
      <c r="I9">
        <f t="shared" si="0"/>
        <v>1.0002289501922939</v>
      </c>
      <c r="J9" s="15">
        <f t="shared" si="0"/>
        <v>1.0017686931631904</v>
      </c>
      <c r="K9" s="15">
        <f t="shared" si="0"/>
        <v>1.0020064142347136</v>
      </c>
      <c r="L9" s="15">
        <f t="shared" si="0"/>
        <v>1.002284662817158</v>
      </c>
      <c r="M9" s="14">
        <f t="shared" si="0"/>
        <v>1.1526967731632871</v>
      </c>
      <c r="N9" t="s">
        <v>49</v>
      </c>
    </row>
    <row r="10" spans="1:14" ht="17.25" x14ac:dyDescent="0.25">
      <c r="A10" s="13">
        <v>33071.53</v>
      </c>
      <c r="B10">
        <f t="shared" si="1"/>
        <v>0.97960783791980599</v>
      </c>
      <c r="C10">
        <f t="shared" si="0"/>
        <v>0.98155482978864306</v>
      </c>
      <c r="D10">
        <f t="shared" si="0"/>
        <v>0.98944923322265399</v>
      </c>
      <c r="E10">
        <f t="shared" si="0"/>
        <v>0.98964698639585169</v>
      </c>
      <c r="F10">
        <f t="shared" si="0"/>
        <v>0.98990067892232381</v>
      </c>
      <c r="G10">
        <f t="shared" si="0"/>
        <v>0.99957697753929142</v>
      </c>
      <c r="H10">
        <f t="shared" si="0"/>
        <v>0.9997711022138982</v>
      </c>
      <c r="I10">
        <f t="shared" si="0"/>
        <v>1</v>
      </c>
      <c r="J10" s="15">
        <f t="shared" si="0"/>
        <v>1.0015393905271393</v>
      </c>
      <c r="K10" s="15">
        <f t="shared" si="0"/>
        <v>1.0017770571848355</v>
      </c>
      <c r="L10" s="15">
        <f t="shared" si="0"/>
        <v>1.0020552420767954</v>
      </c>
      <c r="M10" s="14">
        <f t="shared" si="0"/>
        <v>1.1524329234238635</v>
      </c>
      <c r="N10" t="s">
        <v>49</v>
      </c>
    </row>
    <row r="11" spans="1:14" ht="17.25" x14ac:dyDescent="0.25">
      <c r="A11" s="13">
        <v>33122.44</v>
      </c>
      <c r="B11">
        <f t="shared" si="1"/>
        <v>0.97810215672516876</v>
      </c>
      <c r="C11">
        <f t="shared" si="0"/>
        <v>0.98004615601990674</v>
      </c>
      <c r="D11">
        <f t="shared" si="0"/>
        <v>0.98792842556285099</v>
      </c>
      <c r="E11">
        <f t="shared" si="0"/>
        <v>0.98812587478458702</v>
      </c>
      <c r="F11">
        <f t="shared" si="0"/>
        <v>0.98837917737944414</v>
      </c>
      <c r="G11">
        <f t="shared" si="0"/>
        <v>0.99804060328888811</v>
      </c>
      <c r="H11">
        <f t="shared" si="0"/>
        <v>0.99823442958912434</v>
      </c>
      <c r="I11">
        <f t="shared" si="0"/>
        <v>0.9984629755537332</v>
      </c>
      <c r="J11">
        <f t="shared" si="0"/>
        <v>1</v>
      </c>
      <c r="K11">
        <f t="shared" si="0"/>
        <v>1.0002373013582333</v>
      </c>
      <c r="L11">
        <f t="shared" si="0"/>
        <v>1.0005150586732137</v>
      </c>
      <c r="M11" s="9">
        <f t="shared" si="0"/>
        <v>1.1506616058478782</v>
      </c>
      <c r="N11" t="s">
        <v>34</v>
      </c>
    </row>
    <row r="12" spans="1:14" ht="17.25" x14ac:dyDescent="0.25">
      <c r="A12" s="13">
        <v>33130.300000000003</v>
      </c>
      <c r="B12">
        <f t="shared" si="1"/>
        <v>0.97787010682064446</v>
      </c>
      <c r="C12">
        <f t="shared" si="0"/>
        <v>0.97981364491115375</v>
      </c>
      <c r="D12">
        <f t="shared" si="0"/>
        <v>0.98769404442459008</v>
      </c>
      <c r="E12">
        <f t="shared" si="0"/>
        <v>0.98789144680247376</v>
      </c>
      <c r="F12">
        <f t="shared" si="0"/>
        <v>0.98814468930254162</v>
      </c>
      <c r="G12">
        <f t="shared" si="0"/>
        <v>0.99780382308641935</v>
      </c>
      <c r="H12">
        <f t="shared" si="0"/>
        <v>0.99799760340232346</v>
      </c>
      <c r="I12">
        <f t="shared" si="0"/>
        <v>0.99822609514553129</v>
      </c>
      <c r="J12">
        <f t="shared" si="0"/>
        <v>0.99976275494034161</v>
      </c>
      <c r="K12">
        <f t="shared" si="0"/>
        <v>1</v>
      </c>
      <c r="L12">
        <f t="shared" si="0"/>
        <v>1.0002776914184295</v>
      </c>
      <c r="M12" s="9">
        <f t="shared" si="0"/>
        <v>1.1503886170665523</v>
      </c>
      <c r="N12" t="s">
        <v>34</v>
      </c>
    </row>
    <row r="13" spans="1:14" ht="17.25" x14ac:dyDescent="0.25">
      <c r="A13" s="13">
        <v>33139.5</v>
      </c>
      <c r="B13">
        <f t="shared" si="1"/>
        <v>0.97759863606873976</v>
      </c>
      <c r="C13">
        <f t="shared" si="0"/>
        <v>0.97954163460522947</v>
      </c>
      <c r="D13">
        <f t="shared" si="0"/>
        <v>0.98741984640685587</v>
      </c>
      <c r="E13">
        <f t="shared" si="0"/>
        <v>0.98761719398301118</v>
      </c>
      <c r="F13">
        <f t="shared" si="0"/>
        <v>0.98787036617933277</v>
      </c>
      <c r="G13">
        <f t="shared" si="0"/>
        <v>0.99752681844928259</v>
      </c>
      <c r="H13">
        <f t="shared" si="0"/>
        <v>0.99772054496899465</v>
      </c>
      <c r="I13">
        <f t="shared" si="0"/>
        <v>0.99794897327962095</v>
      </c>
      <c r="J13">
        <f t="shared" si="0"/>
        <v>0.99948520647565597</v>
      </c>
      <c r="K13">
        <f t="shared" si="0"/>
        <v>0.99972238567268679</v>
      </c>
      <c r="L13">
        <f t="shared" si="0"/>
        <v>1</v>
      </c>
      <c r="M13" s="9">
        <f t="shared" si="0"/>
        <v>1.1500692527044765</v>
      </c>
      <c r="N13" t="s">
        <v>34</v>
      </c>
    </row>
    <row r="14" spans="1:14" ht="17.25" x14ac:dyDescent="0.25">
      <c r="A14" s="13">
        <v>38112.720000000001</v>
      </c>
      <c r="B14">
        <f t="shared" si="1"/>
        <v>0.85003458163048973</v>
      </c>
      <c r="C14">
        <f t="shared" si="0"/>
        <v>0.85172404383628353</v>
      </c>
      <c r="D14">
        <f t="shared" si="0"/>
        <v>0.85857425027654799</v>
      </c>
      <c r="E14">
        <f t="shared" si="0"/>
        <v>0.85874584653102692</v>
      </c>
      <c r="F14">
        <f t="shared" si="0"/>
        <v>0.85896598301039651</v>
      </c>
      <c r="G14">
        <f t="shared" si="0"/>
        <v>0.86736239239812851</v>
      </c>
      <c r="H14">
        <f t="shared" si="0"/>
        <v>0.86753084009747927</v>
      </c>
      <c r="I14">
        <f t="shared" si="0"/>
        <v>0.86772946145014052</v>
      </c>
      <c r="J14">
        <f t="shared" si="0"/>
        <v>0.8690652359632165</v>
      </c>
      <c r="K14">
        <f t="shared" si="0"/>
        <v>0.8692714663241039</v>
      </c>
      <c r="L14">
        <f t="shared" si="0"/>
        <v>0.86951285555058777</v>
      </c>
      <c r="M14">
        <f t="shared" si="0"/>
        <v>1</v>
      </c>
      <c r="N14" t="s">
        <v>47</v>
      </c>
    </row>
    <row r="17" spans="1:6" ht="17.25" x14ac:dyDescent="0.25">
      <c r="C17" t="s">
        <v>48</v>
      </c>
      <c r="D17" t="s">
        <v>47</v>
      </c>
      <c r="E17" t="s">
        <v>34</v>
      </c>
      <c r="F17" t="s">
        <v>49</v>
      </c>
    </row>
    <row r="18" spans="1:6" x14ac:dyDescent="0.25">
      <c r="C18">
        <v>5.5891222260409741</v>
      </c>
      <c r="D18">
        <v>5.598913040368199</v>
      </c>
      <c r="E18">
        <v>6.443191412661899</v>
      </c>
      <c r="F18">
        <v>6.4562065854222412</v>
      </c>
    </row>
    <row r="19" spans="1:6" ht="17.25" x14ac:dyDescent="0.25">
      <c r="A19" t="s">
        <v>48</v>
      </c>
      <c r="B19">
        <v>5.5891222260409741</v>
      </c>
      <c r="C19">
        <f>C$18/$B19</f>
        <v>1</v>
      </c>
      <c r="D19" s="15">
        <f t="shared" ref="D19:F22" si="2">D$18/$B19</f>
        <v>1.0017517624290997</v>
      </c>
      <c r="E19" s="14">
        <f t="shared" si="2"/>
        <v>1.1528091804186398</v>
      </c>
      <c r="F19">
        <f t="shared" si="2"/>
        <v>1.1551378417421838</v>
      </c>
    </row>
    <row r="20" spans="1:6" ht="17.25" x14ac:dyDescent="0.25">
      <c r="A20" t="s">
        <v>47</v>
      </c>
      <c r="B20">
        <v>5.598913040368199</v>
      </c>
      <c r="C20">
        <f>C$18/$B20</f>
        <v>0.99825130087632485</v>
      </c>
      <c r="D20">
        <f t="shared" si="2"/>
        <v>1</v>
      </c>
      <c r="E20" s="9">
        <f t="shared" si="2"/>
        <v>1.1507932640150771</v>
      </c>
      <c r="F20" s="14">
        <f t="shared" si="2"/>
        <v>1.1531178532106054</v>
      </c>
    </row>
    <row r="21" spans="1:6" ht="17.25" x14ac:dyDescent="0.25">
      <c r="A21" t="s">
        <v>34</v>
      </c>
      <c r="B21">
        <v>6.443191412661899</v>
      </c>
      <c r="C21">
        <f>C$18/$B21</f>
        <v>0.8674462495491686</v>
      </c>
      <c r="D21">
        <f t="shared" si="2"/>
        <v>0.8689658092983924</v>
      </c>
      <c r="E21">
        <f t="shared" si="2"/>
        <v>1</v>
      </c>
      <c r="F21" s="15">
        <f t="shared" si="2"/>
        <v>1.0020199885315786</v>
      </c>
    </row>
    <row r="22" spans="1:6" ht="17.25" x14ac:dyDescent="0.25">
      <c r="A22" t="s">
        <v>49</v>
      </c>
      <c r="B22">
        <v>6.4562065854222412</v>
      </c>
      <c r="C22">
        <f>C$18/$B22</f>
        <v>0.86569755042549357</v>
      </c>
      <c r="D22">
        <f t="shared" si="2"/>
        <v>0.8672140468692926</v>
      </c>
      <c r="E22">
        <f t="shared" si="2"/>
        <v>0.99798408359643731</v>
      </c>
      <c r="F22">
        <f t="shared" si="2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Microwave</vt:lpstr>
      <vt:lpstr>FreqRatios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2023-02-08T04:21:24Z</dcterms:modified>
</cp:coreProperties>
</file>